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DD\Danach -  Vergleich konventionell - bis LED\Vergleich LED-Hallenstrahler - und Berechnungen mit Grafik\"/>
    </mc:Choice>
  </mc:AlternateContent>
  <xr:revisionPtr revIDLastSave="0" documentId="13_ncr:1_{019BEC53-BC87-4D15-8FED-FF2B9EDF1A54}" xr6:coauthVersionLast="36" xr6:coauthVersionMax="36" xr10:uidLastSave="{00000000-0000-0000-0000-000000000000}"/>
  <bookViews>
    <workbookView xWindow="0" yWindow="0" windowWidth="28800" windowHeight="10785" xr2:uid="{1F12A2D5-380F-4511-8DDE-C8F9DFBEDFAA}"/>
  </bookViews>
  <sheets>
    <sheet name="mit Diagramm" sheetId="1" r:id="rId1"/>
    <sheet name="Daten gesichert - ohne Diagramm" sheetId="2" r:id="rId2"/>
  </sheets>
  <definedNames>
    <definedName name="OLE_LINK3" localSheetId="0">'mit Diagramm'!$D$11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1" i="1" l="1"/>
  <c r="I51" i="1"/>
  <c r="E27" i="1" l="1"/>
  <c r="G30" i="1" s="1"/>
  <c r="E34" i="1" l="1"/>
  <c r="M34" i="1" s="1"/>
  <c r="F36" i="1" l="1"/>
  <c r="F34" i="1"/>
  <c r="K26" i="1" l="1"/>
  <c r="H26" i="1"/>
  <c r="H25" i="1"/>
  <c r="J25" i="1"/>
  <c r="O25" i="1"/>
  <c r="O34" i="1" l="1"/>
  <c r="L26" i="1"/>
  <c r="E26" i="1" s="1"/>
  <c r="H27" i="1"/>
  <c r="F43" i="1" l="1"/>
  <c r="O26" i="1"/>
  <c r="O29" i="1" s="1"/>
  <c r="E36" i="1"/>
  <c r="L34" i="1"/>
  <c r="I28" i="1" l="1"/>
  <c r="L51" i="1"/>
  <c r="K51" i="1"/>
  <c r="O28" i="1"/>
  <c r="O27" i="1"/>
  <c r="M36" i="1"/>
  <c r="O36" i="1" s="1"/>
  <c r="F46" i="1"/>
  <c r="F49" i="1"/>
  <c r="C15" i="2"/>
  <c r="I14" i="2"/>
  <c r="H14" i="2"/>
  <c r="E14" i="2"/>
  <c r="D14" i="2"/>
  <c r="C14" i="2"/>
  <c r="L12" i="2"/>
  <c r="L15" i="2" s="1"/>
  <c r="K12" i="2"/>
  <c r="K15" i="2" s="1"/>
  <c r="J12" i="2"/>
  <c r="J15" i="2" s="1"/>
  <c r="I12" i="2"/>
  <c r="I15" i="2" s="1"/>
  <c r="H12" i="2"/>
  <c r="H15" i="2" s="1"/>
  <c r="G12" i="2"/>
  <c r="G15" i="2" s="1"/>
  <c r="F12" i="2"/>
  <c r="F15" i="2" s="1"/>
  <c r="E12" i="2"/>
  <c r="E15" i="2" s="1"/>
  <c r="D12" i="2"/>
  <c r="D15" i="2" s="1"/>
  <c r="L11" i="2"/>
  <c r="L14" i="2" s="1"/>
  <c r="K11" i="2"/>
  <c r="K14" i="2" s="1"/>
  <c r="J11" i="2"/>
  <c r="J14" i="2" s="1"/>
  <c r="I11" i="2"/>
  <c r="H11" i="2"/>
  <c r="G11" i="2"/>
  <c r="G14" i="2" s="1"/>
  <c r="F11" i="2"/>
  <c r="F14" i="2" s="1"/>
  <c r="E11" i="2"/>
  <c r="D11" i="2"/>
  <c r="I8" i="2"/>
  <c r="I7" i="2"/>
  <c r="F39" i="1" l="1"/>
  <c r="O40" i="1"/>
  <c r="G43" i="1"/>
  <c r="F44" i="1"/>
  <c r="J43" i="1"/>
  <c r="M50" i="1"/>
  <c r="F50" i="1"/>
  <c r="F52" i="1" s="1"/>
  <c r="I50" i="1"/>
  <c r="K50" i="1"/>
  <c r="G50" i="1"/>
  <c r="O50" i="1"/>
  <c r="L50" i="1"/>
  <c r="N50" i="1"/>
  <c r="J50" i="1"/>
  <c r="H50" i="1"/>
  <c r="G52" i="1" l="1"/>
  <c r="H52" i="1" s="1"/>
  <c r="M43" i="1"/>
  <c r="I43" i="1"/>
  <c r="O43" i="1"/>
  <c r="L43" i="1"/>
  <c r="H43" i="1"/>
  <c r="K43" i="1"/>
  <c r="N43" i="1"/>
  <c r="G44" i="1"/>
  <c r="I52" i="1" l="1"/>
  <c r="J52" i="1" s="1"/>
  <c r="K52" i="1" s="1"/>
  <c r="L52" i="1" s="1"/>
  <c r="M52" i="1" s="1"/>
  <c r="N52" i="1" s="1"/>
  <c r="O52" i="1" s="1"/>
  <c r="O47" i="1"/>
  <c r="K47" i="1"/>
  <c r="N47" i="1"/>
  <c r="H47" i="1"/>
  <c r="G47" i="1"/>
  <c r="O39" i="1"/>
  <c r="F47" i="1"/>
  <c r="F48" i="1" s="1"/>
  <c r="I47" i="1"/>
  <c r="M47" i="1"/>
  <c r="J47" i="1"/>
  <c r="L47" i="1"/>
  <c r="F61" i="1" l="1"/>
  <c r="G48" i="1"/>
  <c r="O44" i="1"/>
  <c r="J44" i="1"/>
  <c r="I44" i="1"/>
  <c r="H44" i="1"/>
  <c r="K44" i="1"/>
  <c r="N44" i="1"/>
  <c r="M44" i="1"/>
  <c r="L44" i="1"/>
  <c r="G61" i="1" l="1"/>
  <c r="H48" i="1"/>
  <c r="H61" i="1" s="1"/>
  <c r="I48" i="1" l="1"/>
  <c r="J48" i="1" l="1"/>
  <c r="I61" i="1"/>
  <c r="J61" i="1" l="1"/>
  <c r="K48" i="1"/>
  <c r="L48" i="1" l="1"/>
  <c r="K61" i="1"/>
  <c r="L61" i="1" l="1"/>
  <c r="M48" i="1"/>
  <c r="M61" i="1" l="1"/>
  <c r="N48" i="1"/>
  <c r="O48" i="1" l="1"/>
  <c r="O61" i="1" s="1"/>
  <c r="N61" i="1"/>
</calcChain>
</file>

<file path=xl/sharedStrings.xml><?xml version="1.0" encoding="utf-8"?>
<sst xmlns="http://schemas.openxmlformats.org/spreadsheetml/2006/main" count="110" uniqueCount="89">
  <si>
    <t>http://ogy.de/zlnh</t>
  </si>
  <si>
    <t>Einzel</t>
  </si>
  <si>
    <t>Summe</t>
  </si>
  <si>
    <t>Stromkosten im Jahr</t>
  </si>
  <si>
    <t>4.200 lumen</t>
  </si>
  <si>
    <t>4.100 lumen</t>
  </si>
  <si>
    <t>Effizienz</t>
  </si>
  <si>
    <t>Kauf</t>
  </si>
  <si>
    <t>Anzahl</t>
  </si>
  <si>
    <t>effektive Röhre</t>
  </si>
  <si>
    <t>Lichtstrom</t>
  </si>
  <si>
    <t>Verbrauch</t>
  </si>
  <si>
    <t>Gesamtkosten = Kauf + Stromkosten</t>
  </si>
  <si>
    <t>vermeintlich billige Röhre</t>
  </si>
  <si>
    <t xml:space="preserve"> </t>
  </si>
  <si>
    <t>Leistung</t>
  </si>
  <si>
    <t>1 kWh kostet</t>
  </si>
  <si>
    <t xml:space="preserve">Leuchtdauer pro Wochentag </t>
  </si>
  <si>
    <t>Leuchtdauer am</t>
  </si>
  <si>
    <t>das ergibt eine Leuchtdauer</t>
  </si>
  <si>
    <t>Energiebedarf</t>
  </si>
  <si>
    <t>Stromkosten</t>
  </si>
  <si>
    <t>Samstag/                      Sonntag</t>
  </si>
  <si>
    <t>jährlich</t>
  </si>
  <si>
    <t>[W]</t>
  </si>
  <si>
    <t>ct/KWh</t>
  </si>
  <si>
    <t>[h]</t>
  </si>
  <si>
    <t>[kWh]</t>
  </si>
  <si>
    <t xml:space="preserve">[€] </t>
  </si>
  <si>
    <t>kWh</t>
  </si>
  <si>
    <t>Summe Kosten</t>
  </si>
  <si>
    <t>jährlich Strom</t>
  </si>
  <si>
    <t>schlechter</t>
  </si>
  <si>
    <t>Gesamt-</t>
  </si>
  <si>
    <t xml:space="preserve">Berechnung der Anzahl </t>
  </si>
  <si>
    <t>der billigen LED-Hallenstrahler</t>
  </si>
  <si>
    <t>Jahre</t>
  </si>
  <si>
    <t>Montag bis Freitag</t>
  </si>
  <si>
    <t>Gesamtbetrachtung</t>
  </si>
  <si>
    <t>technische Daten</t>
  </si>
  <si>
    <t>Anschaffung</t>
  </si>
  <si>
    <t>Verbrauchskosten: Strom</t>
  </si>
  <si>
    <t>dividiert durch</t>
  </si>
  <si>
    <t>effektiv</t>
  </si>
  <si>
    <t>*) zum Stichwort "Lebensdauer" siehe Dr-LED-Newsletter</t>
  </si>
  <si>
    <t>Zwischenrechnung</t>
  </si>
  <si>
    <t>© Hanns-Ullrich Pleger 2018/2019</t>
  </si>
  <si>
    <r>
      <t xml:space="preserve">an </t>
    </r>
    <r>
      <rPr>
        <sz val="16"/>
        <color indexed="10"/>
        <rFont val="Calibri"/>
        <family val="2"/>
      </rPr>
      <t>***</t>
    </r>
    <r>
      <rPr>
        <sz val="16"/>
        <color theme="1"/>
        <rFont val="Calibri"/>
        <family val="2"/>
        <scheme val="minor"/>
      </rPr>
      <t xml:space="preserve"> Tagen pro Woche</t>
    </r>
  </si>
  <si>
    <r>
      <t xml:space="preserve">an </t>
    </r>
    <r>
      <rPr>
        <sz val="16"/>
        <color indexed="10"/>
        <rFont val="Calibri"/>
        <family val="2"/>
      </rPr>
      <t xml:space="preserve">** </t>
    </r>
    <r>
      <rPr>
        <sz val="16"/>
        <color theme="1"/>
        <rFont val="Calibri"/>
        <family val="2"/>
        <scheme val="minor"/>
      </rPr>
      <t>Wochen im Jahr</t>
    </r>
  </si>
  <si>
    <r>
      <rPr>
        <b/>
        <sz val="20"/>
        <color rgb="FF7030A0"/>
        <rFont val="Calibri"/>
        <family val="2"/>
        <scheme val="minor"/>
      </rPr>
      <t>Stromkosten</t>
    </r>
    <r>
      <rPr>
        <sz val="2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</t>
    </r>
    <r>
      <rPr>
        <sz val="16"/>
        <color theme="1"/>
        <rFont val="Calibri"/>
        <family val="2"/>
        <scheme val="minor"/>
      </rPr>
      <t xml:space="preserve">       im Jahr</t>
    </r>
  </si>
  <si>
    <t>Um denselben Gesamtlichtstrom zu erzielen, brauche ich von den "billigen" Leuchten eine größere Anzahl</t>
  </si>
  <si>
    <t>Über-/</t>
  </si>
  <si>
    <t>Ersatzinvestition *)</t>
  </si>
  <si>
    <t xml:space="preserve">Wir bieten an: </t>
  </si>
  <si>
    <t>weniger gut</t>
  </si>
  <si>
    <r>
      <t>Unterdeckung</t>
    </r>
    <r>
      <rPr>
        <b/>
        <sz val="12"/>
        <color rgb="FFFF0000"/>
        <rFont val="Calibri"/>
        <family val="2"/>
        <scheme val="minor"/>
      </rPr>
      <t xml:space="preserve"> (oder: ab wann ist die effizientere Leuchte preiswerter)</t>
    </r>
  </si>
  <si>
    <t>nach 1 Jahr</t>
  </si>
  <si>
    <t>nach 2 Jahren</t>
  </si>
  <si>
    <t>nach 3 Jahren</t>
  </si>
  <si>
    <t>nach 4 Jahren</t>
  </si>
  <si>
    <t>nach 5 Jahren</t>
  </si>
  <si>
    <t>nach 6 Jahren</t>
  </si>
  <si>
    <t>nach 7 Jahren</t>
  </si>
  <si>
    <t>nach 8 Jahren</t>
  </si>
  <si>
    <t>nach 9 Jahren</t>
  </si>
  <si>
    <t>nach 10 Jahren</t>
  </si>
  <si>
    <r>
      <rPr>
        <b/>
        <u/>
        <sz val="20"/>
        <color rgb="FFFF0000"/>
        <rFont val="Calibri"/>
        <family val="2"/>
        <scheme val="minor"/>
      </rPr>
      <t>Gesamtkosten "billig"</t>
    </r>
    <r>
      <rPr>
        <b/>
        <u/>
        <sz val="11"/>
        <color rgb="FFFF0000"/>
        <rFont val="Calibri"/>
        <family val="2"/>
        <scheme val="minor"/>
      </rPr>
      <t xml:space="preserve">     </t>
    </r>
    <r>
      <rPr>
        <sz val="11"/>
        <rFont val="Calibri"/>
        <family val="2"/>
        <scheme val="minor"/>
      </rPr>
      <t xml:space="preserve">                                                             </t>
    </r>
    <r>
      <rPr>
        <sz val="12"/>
        <rFont val="Calibri"/>
        <family val="2"/>
        <scheme val="minor"/>
      </rPr>
      <t xml:space="preserve">= </t>
    </r>
    <r>
      <rPr>
        <b/>
        <sz val="12"/>
        <color rgb="FFC00000"/>
        <rFont val="Calibri"/>
        <family val="2"/>
        <scheme val="minor"/>
      </rPr>
      <t>Kauf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+ Stromkosten + Ersatzinvestition</t>
    </r>
  </si>
  <si>
    <r>
      <rPr>
        <b/>
        <u/>
        <sz val="20"/>
        <color rgb="FFFF0000"/>
        <rFont val="Calibri"/>
        <family val="2"/>
        <scheme val="minor"/>
      </rPr>
      <t>Gesamtkosten "effektiv"</t>
    </r>
    <r>
      <rPr>
        <sz val="11"/>
        <rFont val="Calibri"/>
        <family val="2"/>
        <scheme val="minor"/>
      </rPr>
      <t xml:space="preserve">                                                                            </t>
    </r>
    <r>
      <rPr>
        <sz val="12"/>
        <rFont val="Calibri"/>
        <family val="2"/>
        <scheme val="minor"/>
      </rPr>
      <t xml:space="preserve">= </t>
    </r>
    <r>
      <rPr>
        <b/>
        <sz val="12"/>
        <color theme="5" tint="-0.249977111117893"/>
        <rFont val="Calibri"/>
        <family val="2"/>
        <scheme val="minor"/>
      </rPr>
      <t xml:space="preserve">Kauf </t>
    </r>
    <r>
      <rPr>
        <sz val="12"/>
        <rFont val="Calibri"/>
        <family val="2"/>
        <scheme val="minor"/>
      </rPr>
      <t>+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7030A0"/>
        <rFont val="Calibri"/>
        <family val="2"/>
        <scheme val="minor"/>
      </rPr>
      <t>Stromkosten</t>
    </r>
    <r>
      <rPr>
        <sz val="12"/>
        <rFont val="Calibri"/>
        <family val="2"/>
        <scheme val="minor"/>
      </rPr>
      <t xml:space="preserve"> + </t>
    </r>
    <r>
      <rPr>
        <b/>
        <sz val="12"/>
        <color theme="1"/>
        <rFont val="Calibri"/>
        <family val="2"/>
        <scheme val="minor"/>
      </rPr>
      <t>Ersatzinvestition</t>
    </r>
  </si>
  <si>
    <t>•   technische Daten</t>
  </si>
  <si>
    <t>•   Kaufpreis</t>
  </si>
  <si>
    <t xml:space="preserve">•   Stromkosten </t>
  </si>
  <si>
    <t>•   Lebensdauer</t>
  </si>
  <si>
    <t>•   Effizienz</t>
  </si>
  <si>
    <r>
      <rPr>
        <b/>
        <sz val="36"/>
        <color rgb="FFFFFF00"/>
        <rFont val="Calibri"/>
        <family val="2"/>
        <scheme val="minor"/>
      </rPr>
      <t>Gesamtbetriebskosten</t>
    </r>
    <r>
      <rPr>
        <sz val="28"/>
        <color theme="0"/>
        <rFont val="Calibri"/>
        <family val="2"/>
        <scheme val="minor"/>
      </rPr>
      <t xml:space="preserve">   = Anschaffungskosten + Verbrauchskosten + Wartung + Ersatzinvestitionen   </t>
    </r>
    <r>
      <rPr>
        <sz val="20"/>
        <color theme="0"/>
        <rFont val="Calibri"/>
        <family val="2"/>
        <scheme val="minor"/>
      </rPr>
      <t xml:space="preserve">
  </t>
    </r>
  </si>
  <si>
    <t>Neutraler Angebotsvergleich</t>
  </si>
  <si>
    <t>1 Jahr</t>
  </si>
  <si>
    <t>4 Jahre</t>
  </si>
  <si>
    <t>5 Jahre</t>
  </si>
  <si>
    <t>6 Jahre</t>
  </si>
  <si>
    <t>7 Jahre</t>
  </si>
  <si>
    <t>8 Jahre</t>
  </si>
  <si>
    <t>9 Jahre</t>
  </si>
  <si>
    <t>10 Jahre</t>
  </si>
  <si>
    <t>3 Jahre</t>
  </si>
  <si>
    <t>2 Jahre</t>
  </si>
  <si>
    <t>Planungshorizont</t>
  </si>
  <si>
    <t xml:space="preserve">effektive LED-Beleuchtung </t>
  </si>
  <si>
    <t xml:space="preserve">"billige" LED-Beleuchtung </t>
  </si>
  <si>
    <t>•   Helligkeit (Lichtmenge)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</si>
</sst>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0\ &quot;W&quot;"/>
    <numFmt numFmtId="165" formatCode="#,##0.00\ &quot;€&quot;"/>
    <numFmt numFmtId="166" formatCode="0\ &quot;lumen&quot;"/>
    <numFmt numFmtId="167" formatCode="0\ &quot;lm/W&quot;"/>
    <numFmt numFmtId="168" formatCode="0.0"/>
    <numFmt numFmtId="169" formatCode="#,##0.0"/>
    <numFmt numFmtId="170" formatCode="#,##0\ &quot;lm&quot;"/>
  </numFmts>
  <fonts count="7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4" tint="-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b/>
      <sz val="24"/>
      <color indexed="10"/>
      <name val="Calibri"/>
      <family val="2"/>
    </font>
    <font>
      <b/>
      <sz val="24"/>
      <color theme="4" tint="-0.249977111117893"/>
      <name val="Calibri"/>
      <family val="2"/>
    </font>
    <font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sz val="16"/>
      <color theme="5" tint="-0.499984740745262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5" tint="-0.499984740745262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20"/>
      <color theme="5" tint="-0.499984740745262"/>
      <name val="Calibri"/>
      <family val="2"/>
      <scheme val="minor"/>
    </font>
    <font>
      <b/>
      <sz val="20"/>
      <color indexed="8"/>
      <name val="Calibri"/>
      <family val="2"/>
    </font>
    <font>
      <b/>
      <sz val="20"/>
      <color theme="5" tint="-0.499984740745262"/>
      <name val="Calibri"/>
      <family val="2"/>
    </font>
    <font>
      <sz val="16"/>
      <color theme="1"/>
      <name val="Calibri"/>
      <family val="2"/>
      <scheme val="minor"/>
    </font>
    <font>
      <sz val="16"/>
      <color indexed="10"/>
      <name val="Calibri"/>
      <family val="2"/>
    </font>
    <font>
      <b/>
      <sz val="16"/>
      <color indexed="56"/>
      <name val="Calibri"/>
      <family val="2"/>
    </font>
    <font>
      <sz val="16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rgb="FF000000"/>
      <name val="Segoe UI"/>
      <family val="2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36"/>
      <color theme="0"/>
      <name val="Calibri"/>
      <family val="2"/>
    </font>
    <font>
      <b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48"/>
      <color rgb="FFC00000"/>
      <name val="Calibri"/>
      <family val="2"/>
      <scheme val="minor"/>
    </font>
    <font>
      <b/>
      <i/>
      <sz val="48"/>
      <color rgb="FF00B050"/>
      <name val="Calibri"/>
      <family val="2"/>
      <scheme val="minor"/>
    </font>
    <font>
      <b/>
      <i/>
      <sz val="48"/>
      <color rgb="FFFF0000"/>
      <name val="Calibri"/>
      <family val="2"/>
      <scheme val="minor"/>
    </font>
    <font>
      <b/>
      <i/>
      <sz val="48"/>
      <color rgb="FF0070C0"/>
      <name val="Calibri"/>
      <family val="2"/>
      <scheme val="minor"/>
    </font>
    <font>
      <b/>
      <i/>
      <sz val="48"/>
      <color rgb="FFFFC000"/>
      <name val="Calibri"/>
      <family val="2"/>
      <scheme val="minor"/>
    </font>
    <font>
      <b/>
      <i/>
      <sz val="48"/>
      <color rgb="FF00B0F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36"/>
      <color rgb="FFFFFF00"/>
      <name val="Calibri"/>
      <family val="2"/>
      <scheme val="minor"/>
    </font>
    <font>
      <b/>
      <sz val="36"/>
      <color rgb="FF365F91"/>
      <name val="Cambria"/>
      <family val="1"/>
    </font>
    <font>
      <sz val="24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2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/>
      <diagonal/>
    </border>
    <border>
      <left style="double">
        <color rgb="FF92D050"/>
      </left>
      <right style="double">
        <color rgb="FF92D050"/>
      </right>
      <top/>
      <bottom/>
      <diagonal/>
    </border>
    <border>
      <left style="double">
        <color rgb="FF92D050"/>
      </left>
      <right style="double">
        <color rgb="FF92D050"/>
      </right>
      <top/>
      <bottom style="double">
        <color rgb="FF92D050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/>
    <xf numFmtId="9" fontId="9" fillId="0" borderId="0" applyFont="0" applyFill="0" applyBorder="0" applyAlignment="0" applyProtection="0"/>
  </cellStyleXfs>
  <cellXfs count="32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1"/>
    <xf numFmtId="165" fontId="2" fillId="0" borderId="0" xfId="0" applyNumberFormat="1" applyFont="1"/>
    <xf numFmtId="0" fontId="0" fillId="0" borderId="0" xfId="0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8" xfId="0" applyNumberFormat="1" applyBorder="1"/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5" fontId="0" fillId="0" borderId="16" xfId="0" applyNumberFormat="1" applyBorder="1"/>
    <xf numFmtId="3" fontId="0" fillId="0" borderId="1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164" fontId="0" fillId="0" borderId="0" xfId="3" applyFont="1"/>
    <xf numFmtId="170" fontId="0" fillId="0" borderId="0" xfId="4" applyFont="1"/>
    <xf numFmtId="167" fontId="0" fillId="0" borderId="0" xfId="5" applyFont="1"/>
    <xf numFmtId="165" fontId="0" fillId="0" borderId="0" xfId="0" applyNumberFormat="1" applyAlignment="1">
      <alignment horizontal="center" vertical="center" wrapText="1"/>
    </xf>
    <xf numFmtId="2" fontId="10" fillId="0" borderId="0" xfId="3" applyNumberFormat="1" applyFont="1" applyAlignment="1">
      <alignment vertical="center"/>
    </xf>
    <xf numFmtId="1" fontId="0" fillId="0" borderId="0" xfId="4" applyNumberFormat="1" applyFont="1" applyAlignment="1">
      <alignment vertical="center"/>
    </xf>
    <xf numFmtId="167" fontId="0" fillId="0" borderId="0" xfId="5" applyFont="1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165" fontId="0" fillId="9" borderId="0" xfId="0" applyNumberFormat="1" applyFill="1"/>
    <xf numFmtId="165" fontId="8" fillId="9" borderId="0" xfId="0" applyNumberFormat="1" applyFont="1" applyFill="1" applyBorder="1" applyAlignment="1">
      <alignment horizontal="center" vertical="center"/>
    </xf>
    <xf numFmtId="0" fontId="0" fillId="9" borderId="0" xfId="0" applyFill="1"/>
    <xf numFmtId="167" fontId="11" fillId="10" borderId="4" xfId="0" applyNumberFormat="1" applyFont="1" applyFill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66" fontId="0" fillId="0" borderId="0" xfId="0" applyNumberFormat="1"/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13" fillId="0" borderId="54" xfId="0" applyFont="1" applyBorder="1" applyAlignment="1">
      <alignment horizontal="center" vertical="center"/>
    </xf>
    <xf numFmtId="167" fontId="11" fillId="10" borderId="29" xfId="0" applyNumberFormat="1" applyFont="1" applyFill="1" applyBorder="1" applyAlignment="1">
      <alignment horizontal="center" vertical="center"/>
    </xf>
    <xf numFmtId="165" fontId="8" fillId="14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165" fontId="15" fillId="9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5" fontId="17" fillId="13" borderId="44" xfId="0" applyNumberFormat="1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vertical="center"/>
    </xf>
    <xf numFmtId="164" fontId="13" fillId="0" borderId="47" xfId="0" applyNumberFormat="1" applyFont="1" applyBorder="1" applyAlignment="1">
      <alignment horizontal="center" vertical="center"/>
    </xf>
    <xf numFmtId="165" fontId="19" fillId="13" borderId="62" xfId="0" applyNumberFormat="1" applyFont="1" applyFill="1" applyBorder="1" applyAlignment="1">
      <alignment horizontal="center" vertical="center"/>
    </xf>
    <xf numFmtId="165" fontId="13" fillId="2" borderId="48" xfId="0" applyNumberFormat="1" applyFont="1" applyFill="1" applyBorder="1" applyAlignment="1">
      <alignment horizontal="center" vertical="center"/>
    </xf>
    <xf numFmtId="165" fontId="15" fillId="14" borderId="64" xfId="0" applyNumberFormat="1" applyFont="1" applyFill="1" applyBorder="1" applyAlignment="1">
      <alignment horizontal="center" vertical="center"/>
    </xf>
    <xf numFmtId="165" fontId="19" fillId="13" borderId="65" xfId="0" applyNumberFormat="1" applyFont="1" applyFill="1" applyBorder="1" applyAlignment="1" applyProtection="1">
      <alignment horizontal="center" vertical="center"/>
      <protection locked="0"/>
    </xf>
    <xf numFmtId="165" fontId="15" fillId="14" borderId="65" xfId="0" applyNumberFormat="1" applyFont="1" applyFill="1" applyBorder="1" applyAlignment="1" applyProtection="1">
      <alignment horizontal="center" vertical="center"/>
      <protection locked="0"/>
    </xf>
    <xf numFmtId="9" fontId="13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24" fillId="0" borderId="0" xfId="0" applyFont="1"/>
    <xf numFmtId="0" fontId="0" fillId="9" borderId="0" xfId="0" applyFill="1" applyAlignment="1">
      <alignment horizontal="center" vertical="center"/>
    </xf>
    <xf numFmtId="164" fontId="0" fillId="9" borderId="0" xfId="0" applyNumberFormat="1" applyFill="1"/>
    <xf numFmtId="164" fontId="0" fillId="9" borderId="0" xfId="3" applyFont="1" applyFill="1"/>
    <xf numFmtId="170" fontId="0" fillId="9" borderId="0" xfId="4" applyFont="1" applyFill="1"/>
    <xf numFmtId="167" fontId="0" fillId="9" borderId="0" xfId="5" applyFont="1" applyFill="1"/>
    <xf numFmtId="0" fontId="0" fillId="9" borderId="0" xfId="0" applyFill="1" applyAlignment="1">
      <alignment horizontal="center" vertical="center" wrapText="1"/>
    </xf>
    <xf numFmtId="164" fontId="0" fillId="9" borderId="0" xfId="3" applyFont="1" applyFill="1" applyAlignment="1">
      <alignment horizontal="center" vertical="center" wrapText="1"/>
    </xf>
    <xf numFmtId="170" fontId="0" fillId="9" borderId="0" xfId="4" applyFont="1" applyFill="1" applyAlignment="1">
      <alignment horizontal="center" vertical="center" wrapText="1"/>
    </xf>
    <xf numFmtId="167" fontId="0" fillId="9" borderId="0" xfId="5" applyFont="1" applyFill="1" applyAlignment="1">
      <alignment horizontal="center" vertical="center" wrapText="1"/>
    </xf>
    <xf numFmtId="165" fontId="0" fillId="9" borderId="0" xfId="0" applyNumberFormat="1" applyFill="1" applyAlignment="1">
      <alignment horizontal="center" vertical="center" wrapText="1"/>
    </xf>
    <xf numFmtId="0" fontId="11" fillId="9" borderId="0" xfId="0" applyFont="1" applyFill="1"/>
    <xf numFmtId="0" fontId="11" fillId="9" borderId="0" xfId="0" applyFont="1" applyFill="1" applyAlignment="1">
      <alignment horizontal="center" vertical="center"/>
    </xf>
    <xf numFmtId="164" fontId="11" fillId="9" borderId="0" xfId="3" applyFont="1" applyFill="1"/>
    <xf numFmtId="170" fontId="11" fillId="9" borderId="0" xfId="4" applyFont="1" applyFill="1"/>
    <xf numFmtId="167" fontId="11" fillId="9" borderId="0" xfId="5" applyFont="1" applyFill="1"/>
    <xf numFmtId="165" fontId="11" fillId="9" borderId="0" xfId="0" applyNumberFormat="1" applyFont="1" applyFill="1"/>
    <xf numFmtId="2" fontId="16" fillId="9" borderId="0" xfId="3" applyNumberFormat="1" applyFont="1" applyFill="1" applyAlignment="1">
      <alignment vertical="center"/>
    </xf>
    <xf numFmtId="1" fontId="11" fillId="9" borderId="0" xfId="4" applyNumberFormat="1" applyFont="1" applyFill="1" applyAlignment="1">
      <alignment vertical="center"/>
    </xf>
    <xf numFmtId="167" fontId="11" fillId="9" borderId="0" xfId="5" applyFont="1" applyFill="1" applyAlignment="1">
      <alignment vertical="center"/>
    </xf>
    <xf numFmtId="165" fontId="11" fillId="9" borderId="0" xfId="0" applyNumberFormat="1" applyFont="1" applyFill="1" applyAlignment="1">
      <alignment horizontal="center" vertical="center" wrapText="1"/>
    </xf>
    <xf numFmtId="165" fontId="11" fillId="9" borderId="0" xfId="0" applyNumberFormat="1" applyFont="1" applyFill="1" applyAlignment="1">
      <alignment vertical="center"/>
    </xf>
    <xf numFmtId="0" fontId="27" fillId="13" borderId="65" xfId="0" applyFont="1" applyFill="1" applyBorder="1" applyAlignment="1" applyProtection="1">
      <alignment horizontal="center" vertical="center"/>
      <protection locked="0"/>
    </xf>
    <xf numFmtId="0" fontId="28" fillId="14" borderId="32" xfId="0" applyFont="1" applyFill="1" applyBorder="1" applyAlignment="1">
      <alignment horizontal="center" vertical="center"/>
    </xf>
    <xf numFmtId="165" fontId="0" fillId="0" borderId="0" xfId="0" applyNumberFormat="1" applyBorder="1"/>
    <xf numFmtId="0" fontId="31" fillId="0" borderId="0" xfId="0" applyFont="1" applyAlignment="1">
      <alignment horizontal="left" vertical="center"/>
    </xf>
    <xf numFmtId="0" fontId="0" fillId="9" borderId="0" xfId="0" applyFill="1" applyBorder="1" applyAlignment="1">
      <alignment horizontal="right" wrapText="1"/>
    </xf>
    <xf numFmtId="170" fontId="0" fillId="9" borderId="0" xfId="0" applyNumberForma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165" fontId="32" fillId="9" borderId="0" xfId="0" applyNumberFormat="1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 applyBorder="1" applyAlignment="1">
      <alignment horizontal="left" vertical="center" wrapText="1"/>
    </xf>
    <xf numFmtId="165" fontId="33" fillId="9" borderId="81" xfId="0" applyNumberFormat="1" applyFont="1" applyFill="1" applyBorder="1" applyAlignment="1">
      <alignment horizontal="center" vertical="center"/>
    </xf>
    <xf numFmtId="165" fontId="33" fillId="0" borderId="81" xfId="0" applyNumberFormat="1" applyFont="1" applyFill="1" applyBorder="1" applyAlignment="1">
      <alignment horizontal="center" vertical="center"/>
    </xf>
    <xf numFmtId="164" fontId="14" fillId="9" borderId="0" xfId="0" applyNumberFormat="1" applyFont="1" applyFill="1" applyBorder="1" applyAlignment="1" applyProtection="1">
      <alignment horizontal="center" vertical="center"/>
    </xf>
    <xf numFmtId="165" fontId="15" fillId="9" borderId="0" xfId="0" applyNumberFormat="1" applyFont="1" applyFill="1" applyBorder="1" applyAlignment="1" applyProtection="1">
      <alignment horizontal="center" vertical="center"/>
    </xf>
    <xf numFmtId="170" fontId="18" fillId="9" borderId="0" xfId="0" applyNumberFormat="1" applyFont="1" applyFill="1" applyBorder="1" applyAlignment="1" applyProtection="1">
      <alignment horizontal="center" vertical="center"/>
    </xf>
    <xf numFmtId="170" fontId="19" fillId="13" borderId="65" xfId="0" applyNumberFormat="1" applyFont="1" applyFill="1" applyBorder="1" applyAlignment="1" applyProtection="1">
      <alignment horizontal="center" vertical="center"/>
      <protection locked="0"/>
    </xf>
    <xf numFmtId="164" fontId="39" fillId="13" borderId="65" xfId="0" applyNumberFormat="1" applyFont="1" applyFill="1" applyBorder="1" applyAlignment="1" applyProtection="1">
      <alignment horizontal="center" vertical="center"/>
      <protection locked="0"/>
    </xf>
    <xf numFmtId="167" fontId="19" fillId="13" borderId="62" xfId="0" applyNumberFormat="1" applyFont="1" applyFill="1" applyBorder="1" applyAlignment="1">
      <alignment horizontal="center" vertical="center"/>
    </xf>
    <xf numFmtId="170" fontId="39" fillId="14" borderId="65" xfId="0" applyNumberFormat="1" applyFont="1" applyFill="1" applyBorder="1" applyAlignment="1" applyProtection="1">
      <alignment horizontal="center" vertical="center"/>
      <protection locked="0"/>
    </xf>
    <xf numFmtId="164" fontId="28" fillId="14" borderId="65" xfId="0" applyNumberFormat="1" applyFont="1" applyFill="1" applyBorder="1" applyAlignment="1" applyProtection="1">
      <alignment horizontal="center" vertical="center"/>
      <protection locked="0"/>
    </xf>
    <xf numFmtId="167" fontId="19" fillId="14" borderId="64" xfId="0" applyNumberFormat="1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 wrapText="1"/>
    </xf>
    <xf numFmtId="0" fontId="42" fillId="3" borderId="41" xfId="0" applyFont="1" applyFill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7" borderId="14" xfId="0" applyFont="1" applyFill="1" applyBorder="1" applyAlignment="1">
      <alignment horizontal="center" wrapText="1"/>
    </xf>
    <xf numFmtId="0" fontId="42" fillId="4" borderId="14" xfId="0" applyFont="1" applyFill="1" applyBorder="1" applyAlignment="1">
      <alignment horizontal="center" wrapText="1"/>
    </xf>
    <xf numFmtId="0" fontId="42" fillId="5" borderId="14" xfId="0" applyFont="1" applyFill="1" applyBorder="1" applyAlignment="1">
      <alignment horizontal="center" wrapText="1"/>
    </xf>
    <xf numFmtId="0" fontId="42" fillId="7" borderId="30" xfId="0" applyFont="1" applyFill="1" applyBorder="1" applyAlignment="1">
      <alignment horizontal="center" wrapText="1"/>
    </xf>
    <xf numFmtId="44" fontId="44" fillId="6" borderId="15" xfId="0" applyNumberFormat="1" applyFont="1" applyFill="1" applyBorder="1" applyAlignment="1">
      <alignment horizontal="center" vertical="center" wrapText="1"/>
    </xf>
    <xf numFmtId="0" fontId="42" fillId="3" borderId="16" xfId="0" applyFont="1" applyFill="1" applyBorder="1" applyAlignment="1">
      <alignment horizontal="center" vertical="center" wrapText="1"/>
    </xf>
    <xf numFmtId="0" fontId="42" fillId="3" borderId="46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7" borderId="35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center" vertical="center" wrapText="1"/>
    </xf>
    <xf numFmtId="0" fontId="35" fillId="7" borderId="36" xfId="0" applyFont="1" applyFill="1" applyBorder="1" applyAlignment="1">
      <alignment horizontal="center" vertical="center" wrapText="1"/>
    </xf>
    <xf numFmtId="0" fontId="35" fillId="6" borderId="37" xfId="0" applyFont="1" applyFill="1" applyBorder="1" applyAlignment="1">
      <alignment horizontal="center" vertical="center" wrapText="1"/>
    </xf>
    <xf numFmtId="0" fontId="45" fillId="3" borderId="27" xfId="0" applyFont="1" applyFill="1" applyBorder="1" applyAlignment="1">
      <alignment horizontal="center" vertical="center" wrapText="1"/>
    </xf>
    <xf numFmtId="0" fontId="45" fillId="3" borderId="43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7" borderId="47" xfId="0" applyFont="1" applyFill="1" applyBorder="1" applyAlignment="1">
      <alignment horizontal="center" vertical="center" wrapText="1"/>
    </xf>
    <xf numFmtId="0" fontId="45" fillId="4" borderId="9" xfId="0" applyFont="1" applyFill="1" applyBorder="1" applyAlignment="1">
      <alignment horizontal="center" vertical="center" wrapText="1"/>
    </xf>
    <xf numFmtId="0" fontId="45" fillId="5" borderId="47" xfId="0" applyFont="1" applyFill="1" applyBorder="1" applyAlignment="1">
      <alignment horizontal="center" vertical="center" wrapText="1"/>
    </xf>
    <xf numFmtId="0" fontId="45" fillId="4" borderId="47" xfId="0" applyFont="1" applyFill="1" applyBorder="1" applyAlignment="1">
      <alignment horizontal="center" vertical="center" wrapText="1"/>
    </xf>
    <xf numFmtId="0" fontId="45" fillId="7" borderId="31" xfId="0" applyFont="1" applyFill="1" applyBorder="1" applyAlignment="1">
      <alignment horizontal="center" vertical="center" wrapText="1"/>
    </xf>
    <xf numFmtId="44" fontId="45" fillId="6" borderId="29" xfId="0" applyNumberFormat="1" applyFont="1" applyFill="1" applyBorder="1" applyAlignment="1">
      <alignment horizontal="center" vertical="center" wrapText="1"/>
    </xf>
    <xf numFmtId="165" fontId="46" fillId="2" borderId="29" xfId="0" applyNumberFormat="1" applyFont="1" applyFill="1" applyBorder="1" applyAlignment="1">
      <alignment horizontal="center" vertical="center"/>
    </xf>
    <xf numFmtId="165" fontId="36" fillId="13" borderId="25" xfId="0" applyNumberFormat="1" applyFont="1" applyFill="1" applyBorder="1" applyAlignment="1">
      <alignment horizontal="center" vertical="center" wrapText="1"/>
    </xf>
    <xf numFmtId="165" fontId="34" fillId="13" borderId="2" xfId="0" applyNumberFormat="1" applyFont="1" applyFill="1" applyBorder="1" applyAlignment="1">
      <alignment horizontal="center" vertical="center"/>
    </xf>
    <xf numFmtId="165" fontId="34" fillId="13" borderId="3" xfId="0" applyNumberFormat="1" applyFont="1" applyFill="1" applyBorder="1" applyAlignment="1">
      <alignment horizontal="center" vertical="center"/>
    </xf>
    <xf numFmtId="165" fontId="34" fillId="13" borderId="4" xfId="0" applyNumberFormat="1" applyFont="1" applyFill="1" applyBorder="1" applyAlignment="1">
      <alignment horizontal="center" vertical="center"/>
    </xf>
    <xf numFmtId="165" fontId="38" fillId="14" borderId="23" xfId="0" applyNumberFormat="1" applyFont="1" applyFill="1" applyBorder="1" applyAlignment="1">
      <alignment horizontal="center" vertical="center" wrapText="1"/>
    </xf>
    <xf numFmtId="165" fontId="37" fillId="14" borderId="5" xfId="0" applyNumberFormat="1" applyFont="1" applyFill="1" applyBorder="1" applyAlignment="1">
      <alignment horizontal="center" vertical="center"/>
    </xf>
    <xf numFmtId="165" fontId="37" fillId="14" borderId="6" xfId="0" applyNumberFormat="1" applyFont="1" applyFill="1" applyBorder="1" applyAlignment="1">
      <alignment horizontal="center" vertical="center"/>
    </xf>
    <xf numFmtId="165" fontId="37" fillId="14" borderId="7" xfId="0" applyNumberFormat="1" applyFont="1" applyFill="1" applyBorder="1" applyAlignment="1">
      <alignment horizontal="center" vertical="center"/>
    </xf>
    <xf numFmtId="165" fontId="42" fillId="0" borderId="0" xfId="0" applyNumberFormat="1" applyFont="1" applyBorder="1"/>
    <xf numFmtId="3" fontId="42" fillId="0" borderId="0" xfId="0" applyNumberFormat="1" applyFont="1" applyBorder="1" applyAlignment="1">
      <alignment horizontal="center" vertical="center"/>
    </xf>
    <xf numFmtId="165" fontId="36" fillId="13" borderId="78" xfId="0" applyNumberFormat="1" applyFont="1" applyFill="1" applyBorder="1" applyAlignment="1">
      <alignment horizontal="center" vertical="center" wrapText="1"/>
    </xf>
    <xf numFmtId="165" fontId="34" fillId="13" borderId="27" xfId="0" applyNumberFormat="1" applyFont="1" applyFill="1" applyBorder="1" applyAlignment="1">
      <alignment horizontal="center" vertical="center"/>
    </xf>
    <xf numFmtId="165" fontId="34" fillId="13" borderId="28" xfId="0" applyNumberFormat="1" applyFont="1" applyFill="1" applyBorder="1" applyAlignment="1">
      <alignment horizontal="center" vertical="center"/>
    </xf>
    <xf numFmtId="165" fontId="34" fillId="13" borderId="29" xfId="0" applyNumberFormat="1" applyFont="1" applyFill="1" applyBorder="1" applyAlignment="1">
      <alignment horizontal="center" vertical="center"/>
    </xf>
    <xf numFmtId="165" fontId="36" fillId="13" borderId="21" xfId="0" applyNumberFormat="1" applyFont="1" applyFill="1" applyBorder="1" applyAlignment="1">
      <alignment horizontal="center" vertical="center"/>
    </xf>
    <xf numFmtId="165" fontId="36" fillId="13" borderId="16" xfId="0" applyNumberFormat="1" applyFont="1" applyFill="1" applyBorder="1" applyAlignment="1">
      <alignment horizontal="center" vertical="center"/>
    </xf>
    <xf numFmtId="165" fontId="36" fillId="13" borderId="9" xfId="0" applyNumberFormat="1" applyFont="1" applyFill="1" applyBorder="1" applyAlignment="1">
      <alignment horizontal="center" vertical="center"/>
    </xf>
    <xf numFmtId="165" fontId="36" fillId="13" borderId="17" xfId="0" applyNumberFormat="1" applyFont="1" applyFill="1" applyBorder="1" applyAlignment="1">
      <alignment horizontal="center" vertical="center"/>
    </xf>
    <xf numFmtId="165" fontId="38" fillId="14" borderId="2" xfId="0" applyNumberFormat="1" applyFont="1" applyFill="1" applyBorder="1" applyAlignment="1">
      <alignment horizontal="center" vertical="center" wrapText="1"/>
    </xf>
    <xf numFmtId="165" fontId="37" fillId="14" borderId="10" xfId="0" applyNumberFormat="1" applyFont="1" applyFill="1" applyBorder="1" applyAlignment="1">
      <alignment horizontal="center" vertical="center"/>
    </xf>
    <xf numFmtId="165" fontId="37" fillId="14" borderId="3" xfId="0" applyNumberFormat="1" applyFont="1" applyFill="1" applyBorder="1" applyAlignment="1">
      <alignment horizontal="center" vertical="center"/>
    </xf>
    <xf numFmtId="165" fontId="37" fillId="14" borderId="4" xfId="0" applyNumberFormat="1" applyFont="1" applyFill="1" applyBorder="1" applyAlignment="1">
      <alignment horizontal="center" vertical="center"/>
    </xf>
    <xf numFmtId="165" fontId="38" fillId="14" borderId="18" xfId="0" applyNumberFormat="1" applyFont="1" applyFill="1" applyBorder="1" applyAlignment="1">
      <alignment horizontal="center" vertical="center" wrapText="1"/>
    </xf>
    <xf numFmtId="165" fontId="37" fillId="14" borderId="40" xfId="0" applyNumberFormat="1" applyFont="1" applyFill="1" applyBorder="1" applyAlignment="1">
      <alignment horizontal="center" vertical="center"/>
    </xf>
    <xf numFmtId="165" fontId="37" fillId="14" borderId="1" xfId="0" applyNumberFormat="1" applyFont="1" applyFill="1" applyBorder="1" applyAlignment="1">
      <alignment horizontal="center" vertical="center"/>
    </xf>
    <xf numFmtId="165" fontId="37" fillId="14" borderId="19" xfId="0" applyNumberFormat="1" applyFont="1" applyFill="1" applyBorder="1" applyAlignment="1">
      <alignment horizontal="center" vertical="center"/>
    </xf>
    <xf numFmtId="165" fontId="37" fillId="0" borderId="28" xfId="0" applyNumberFormat="1" applyFont="1" applyBorder="1" applyAlignment="1">
      <alignment horizontal="center" vertical="center"/>
    </xf>
    <xf numFmtId="165" fontId="38" fillId="14" borderId="38" xfId="0" applyNumberFormat="1" applyFont="1" applyFill="1" applyBorder="1" applyAlignment="1">
      <alignment horizontal="center" vertical="center" wrapText="1"/>
    </xf>
    <xf numFmtId="165" fontId="38" fillId="14" borderId="76" xfId="0" applyNumberFormat="1" applyFont="1" applyFill="1" applyBorder="1" applyAlignment="1">
      <alignment horizontal="center" vertical="center"/>
    </xf>
    <xf numFmtId="165" fontId="38" fillId="14" borderId="26" xfId="0" applyNumberFormat="1" applyFont="1" applyFill="1" applyBorder="1" applyAlignment="1">
      <alignment horizontal="center" vertical="center"/>
    </xf>
    <xf numFmtId="165" fontId="55" fillId="9" borderId="39" xfId="0" applyNumberFormat="1" applyFont="1" applyFill="1" applyBorder="1" applyAlignment="1">
      <alignment horizontal="right" vertical="center" wrapText="1"/>
    </xf>
    <xf numFmtId="165" fontId="22" fillId="9" borderId="0" xfId="0" applyNumberFormat="1" applyFont="1" applyFill="1" applyBorder="1" applyAlignment="1">
      <alignment vertical="center"/>
    </xf>
    <xf numFmtId="0" fontId="57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0" xfId="0" applyFont="1" applyFill="1" applyBorder="1" applyAlignment="1" applyProtection="1">
      <alignment horizontal="center" vertical="center"/>
    </xf>
    <xf numFmtId="165" fontId="38" fillId="9" borderId="0" xfId="0" applyNumberFormat="1" applyFont="1" applyFill="1" applyBorder="1" applyAlignment="1">
      <alignment horizontal="center" vertical="center"/>
    </xf>
    <xf numFmtId="165" fontId="38" fillId="14" borderId="33" xfId="0" applyNumberFormat="1" applyFont="1" applyFill="1" applyBorder="1" applyAlignment="1">
      <alignment horizontal="center" vertical="center"/>
    </xf>
    <xf numFmtId="165" fontId="26" fillId="9" borderId="0" xfId="0" applyNumberFormat="1" applyFont="1" applyFill="1" applyBorder="1" applyAlignment="1">
      <alignment horizontal="left" vertical="top"/>
    </xf>
    <xf numFmtId="165" fontId="37" fillId="9" borderId="28" xfId="0" applyNumberFormat="1" applyFont="1" applyFill="1" applyBorder="1" applyAlignment="1">
      <alignment horizontal="center" vertical="center"/>
    </xf>
    <xf numFmtId="165" fontId="37" fillId="9" borderId="29" xfId="0" applyNumberFormat="1" applyFont="1" applyFill="1" applyBorder="1" applyAlignment="1">
      <alignment horizontal="center" vertical="center"/>
    </xf>
    <xf numFmtId="165" fontId="38" fillId="14" borderId="42" xfId="0" applyNumberFormat="1" applyFont="1" applyFill="1" applyBorder="1" applyAlignment="1">
      <alignment vertical="top" wrapText="1"/>
    </xf>
    <xf numFmtId="165" fontId="38" fillId="9" borderId="28" xfId="0" applyNumberFormat="1" applyFont="1" applyFill="1" applyBorder="1" applyAlignment="1">
      <alignment vertical="top" wrapText="1"/>
    </xf>
    <xf numFmtId="165" fontId="37" fillId="0" borderId="28" xfId="0" applyNumberFormat="1" applyFont="1" applyBorder="1" applyAlignment="1" applyProtection="1">
      <alignment horizontal="center" vertical="center"/>
    </xf>
    <xf numFmtId="165" fontId="37" fillId="9" borderId="28" xfId="0" applyNumberFormat="1" applyFont="1" applyFill="1" applyBorder="1" applyAlignment="1" applyProtection="1">
      <alignment horizontal="center" vertical="center"/>
    </xf>
    <xf numFmtId="0" fontId="59" fillId="0" borderId="0" xfId="0" applyFont="1" applyProtection="1">
      <protection locked="0"/>
    </xf>
    <xf numFmtId="170" fontId="42" fillId="14" borderId="58" xfId="0" applyNumberFormat="1" applyFont="1" applyFill="1" applyBorder="1" applyAlignment="1">
      <alignment horizontal="center" vertical="center"/>
    </xf>
    <xf numFmtId="0" fontId="60" fillId="11" borderId="59" xfId="0" applyFont="1" applyFill="1" applyBorder="1" applyAlignment="1">
      <alignment horizontal="center" vertical="center"/>
    </xf>
    <xf numFmtId="165" fontId="56" fillId="16" borderId="77" xfId="0" applyNumberFormat="1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164" fontId="42" fillId="0" borderId="20" xfId="0" applyNumberFormat="1" applyFont="1" applyBorder="1" applyAlignment="1">
      <alignment horizontal="center" vertical="center"/>
    </xf>
    <xf numFmtId="164" fontId="42" fillId="0" borderId="1" xfId="0" applyNumberFormat="1" applyFont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/>
    </xf>
    <xf numFmtId="170" fontId="66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170" fontId="66" fillId="17" borderId="83" xfId="0" applyNumberFormat="1" applyFont="1" applyFill="1" applyBorder="1" applyAlignment="1">
      <alignment horizontal="center" vertical="center"/>
    </xf>
    <xf numFmtId="170" fontId="66" fillId="17" borderId="84" xfId="0" applyNumberFormat="1" applyFont="1" applyFill="1" applyBorder="1" applyAlignment="1">
      <alignment horizontal="center" vertical="center"/>
    </xf>
    <xf numFmtId="170" fontId="66" fillId="17" borderId="85" xfId="0" applyNumberFormat="1" applyFont="1" applyFill="1" applyBorder="1" applyAlignment="1">
      <alignment horizontal="center" vertical="center"/>
    </xf>
    <xf numFmtId="9" fontId="31" fillId="0" borderId="0" xfId="6" applyFont="1" applyAlignment="1">
      <alignment horizontal="center" vertical="top"/>
    </xf>
    <xf numFmtId="9" fontId="31" fillId="0" borderId="0" xfId="6" applyFont="1" applyBorder="1" applyAlignment="1">
      <alignment horizontal="center" vertical="top"/>
    </xf>
    <xf numFmtId="164" fontId="67" fillId="13" borderId="20" xfId="0" applyNumberFormat="1" applyFont="1" applyFill="1" applyBorder="1"/>
    <xf numFmtId="0" fontId="0" fillId="13" borderId="49" xfId="0" applyFill="1" applyBorder="1"/>
    <xf numFmtId="0" fontId="0" fillId="13" borderId="52" xfId="0" applyFill="1" applyBorder="1"/>
    <xf numFmtId="164" fontId="69" fillId="13" borderId="21" xfId="0" applyNumberFormat="1" applyFont="1" applyFill="1" applyBorder="1"/>
    <xf numFmtId="0" fontId="0" fillId="13" borderId="0" xfId="0" applyFill="1" applyBorder="1"/>
    <xf numFmtId="0" fontId="0" fillId="13" borderId="72" xfId="0" applyFill="1" applyBorder="1"/>
    <xf numFmtId="164" fontId="70" fillId="13" borderId="21" xfId="0" applyNumberFormat="1" applyFont="1" applyFill="1" applyBorder="1"/>
    <xf numFmtId="164" fontId="68" fillId="13" borderId="21" xfId="0" applyNumberFormat="1" applyFont="1" applyFill="1" applyBorder="1"/>
    <xf numFmtId="164" fontId="72" fillId="13" borderId="21" xfId="0" applyNumberFormat="1" applyFont="1" applyFill="1" applyBorder="1"/>
    <xf numFmtId="164" fontId="71" fillId="13" borderId="32" xfId="0" applyNumberFormat="1" applyFont="1" applyFill="1" applyBorder="1"/>
    <xf numFmtId="164" fontId="0" fillId="13" borderId="34" xfId="0" applyNumberFormat="1" applyFill="1" applyBorder="1"/>
    <xf numFmtId="0" fontId="0" fillId="13" borderId="34" xfId="0" applyFill="1" applyBorder="1"/>
    <xf numFmtId="0" fontId="0" fillId="13" borderId="73" xfId="0" applyFill="1" applyBorder="1"/>
    <xf numFmtId="0" fontId="75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1" fontId="78" fillId="13" borderId="1" xfId="0" applyNumberFormat="1" applyFont="1" applyFill="1" applyBorder="1" applyAlignment="1">
      <alignment horizontal="center" vertical="center"/>
    </xf>
    <xf numFmtId="164" fontId="4" fillId="13" borderId="0" xfId="0" applyNumberFormat="1" applyFont="1" applyFill="1"/>
    <xf numFmtId="0" fontId="4" fillId="13" borderId="0" xfId="0" applyFont="1" applyFill="1"/>
    <xf numFmtId="165" fontId="4" fillId="14" borderId="12" xfId="0" applyNumberFormat="1" applyFont="1" applyFill="1" applyBorder="1" applyAlignment="1">
      <alignment horizontal="center" vertical="center" wrapText="1"/>
    </xf>
    <xf numFmtId="165" fontId="4" fillId="14" borderId="82" xfId="0" applyNumberFormat="1" applyFont="1" applyFill="1" applyBorder="1" applyAlignment="1">
      <alignment horizontal="center" vertical="center" wrapText="1"/>
    </xf>
    <xf numFmtId="165" fontId="4" fillId="14" borderId="13" xfId="0" applyNumberFormat="1" applyFont="1" applyFill="1" applyBorder="1" applyAlignment="1">
      <alignment horizontal="center" vertical="center" wrapText="1"/>
    </xf>
    <xf numFmtId="0" fontId="22" fillId="12" borderId="34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165" fontId="15" fillId="0" borderId="79" xfId="0" applyNumberFormat="1" applyFont="1" applyFill="1" applyBorder="1" applyAlignment="1">
      <alignment horizontal="right" vertical="center"/>
    </xf>
    <xf numFmtId="165" fontId="15" fillId="0" borderId="80" xfId="0" applyNumberFormat="1" applyFont="1" applyFill="1" applyBorder="1" applyAlignment="1">
      <alignment horizontal="right" vertical="center"/>
    </xf>
    <xf numFmtId="165" fontId="19" fillId="13" borderId="60" xfId="0" applyNumberFormat="1" applyFont="1" applyFill="1" applyBorder="1" applyAlignment="1">
      <alignment horizontal="center" vertical="center" wrapText="1"/>
    </xf>
    <xf numFmtId="165" fontId="19" fillId="13" borderId="53" xfId="0" applyNumberFormat="1" applyFont="1" applyFill="1" applyBorder="1" applyAlignment="1">
      <alignment horizontal="center" vertical="center" wrapText="1"/>
    </xf>
    <xf numFmtId="169" fontId="40" fillId="14" borderId="21" xfId="0" applyNumberFormat="1" applyFont="1" applyFill="1" applyBorder="1" applyAlignment="1">
      <alignment horizontal="right" vertical="center" wrapText="1"/>
    </xf>
    <xf numFmtId="169" fontId="40" fillId="14" borderId="32" xfId="0" applyNumberFormat="1" applyFont="1" applyFill="1" applyBorder="1" applyAlignment="1">
      <alignment horizontal="right" vertical="center" wrapText="1"/>
    </xf>
    <xf numFmtId="169" fontId="40" fillId="14" borderId="46" xfId="0" applyNumberFormat="1" applyFont="1" applyFill="1" applyBorder="1" applyAlignment="1">
      <alignment horizontal="left" vertical="center" wrapText="1"/>
    </xf>
    <xf numFmtId="169" fontId="40" fillId="14" borderId="76" xfId="0" applyNumberFormat="1" applyFont="1" applyFill="1" applyBorder="1" applyAlignment="1">
      <alignment horizontal="left" vertical="center" wrapText="1"/>
    </xf>
    <xf numFmtId="165" fontId="15" fillId="14" borderId="61" xfId="0" applyNumberFormat="1" applyFont="1" applyFill="1" applyBorder="1" applyAlignment="1">
      <alignment horizontal="center" vertical="center" wrapText="1"/>
    </xf>
    <xf numFmtId="165" fontId="15" fillId="14" borderId="13" xfId="0" applyNumberFormat="1" applyFont="1" applyFill="1" applyBorder="1" applyAlignment="1">
      <alignment horizontal="center" vertical="center" wrapText="1"/>
    </xf>
    <xf numFmtId="0" fontId="35" fillId="8" borderId="20" xfId="0" applyFont="1" applyFill="1" applyBorder="1" applyAlignment="1">
      <alignment horizontal="center" vertical="center" wrapText="1"/>
    </xf>
    <xf numFmtId="0" fontId="35" fillId="8" borderId="41" xfId="0" applyFont="1" applyFill="1" applyBorder="1" applyAlignment="1">
      <alignment horizontal="center" vertical="center" wrapText="1"/>
    </xf>
    <xf numFmtId="0" fontId="45" fillId="8" borderId="42" xfId="0" applyFont="1" applyFill="1" applyBorder="1" applyAlignment="1">
      <alignment horizontal="center" vertical="center" wrapText="1"/>
    </xf>
    <xf numFmtId="0" fontId="45" fillId="8" borderId="43" xfId="0" applyFont="1" applyFill="1" applyBorder="1" applyAlignment="1">
      <alignment horizontal="center" vertical="center" wrapText="1"/>
    </xf>
    <xf numFmtId="0" fontId="35" fillId="8" borderId="44" xfId="0" applyFont="1" applyFill="1" applyBorder="1" applyAlignment="1">
      <alignment horizontal="center" vertical="center" wrapText="1"/>
    </xf>
    <xf numFmtId="0" fontId="35" fillId="8" borderId="45" xfId="0" applyFont="1" applyFill="1" applyBorder="1" applyAlignment="1">
      <alignment horizontal="center" vertical="center" wrapText="1"/>
    </xf>
    <xf numFmtId="0" fontId="61" fillId="13" borderId="21" xfId="0" applyFont="1" applyFill="1" applyBorder="1" applyAlignment="1">
      <alignment horizontal="right" vertical="center"/>
    </xf>
    <xf numFmtId="164" fontId="39" fillId="13" borderId="66" xfId="0" applyNumberFormat="1" applyFont="1" applyFill="1" applyBorder="1" applyAlignment="1">
      <alignment horizontal="center" vertical="center"/>
    </xf>
    <xf numFmtId="164" fontId="39" fillId="13" borderId="36" xfId="0" applyNumberFormat="1" applyFont="1" applyFill="1" applyBorder="1" applyAlignment="1">
      <alignment horizontal="center" vertical="center"/>
    </xf>
    <xf numFmtId="164" fontId="28" fillId="14" borderId="67" xfId="0" applyNumberFormat="1" applyFont="1" applyFill="1" applyBorder="1" applyAlignment="1">
      <alignment horizontal="center" vertical="center"/>
    </xf>
    <xf numFmtId="164" fontId="28" fillId="14" borderId="63" xfId="0" applyNumberFormat="1" applyFont="1" applyFill="1" applyBorder="1" applyAlignment="1">
      <alignment horizontal="center" vertical="center"/>
    </xf>
    <xf numFmtId="165" fontId="4" fillId="13" borderId="12" xfId="0" applyNumberFormat="1" applyFont="1" applyFill="1" applyBorder="1" applyAlignment="1">
      <alignment horizontal="center" vertical="center" wrapText="1"/>
    </xf>
    <xf numFmtId="165" fontId="4" fillId="13" borderId="82" xfId="0" applyNumberFormat="1" applyFont="1" applyFill="1" applyBorder="1" applyAlignment="1">
      <alignment horizontal="center" vertical="center" wrapText="1"/>
    </xf>
    <xf numFmtId="1" fontId="62" fillId="4" borderId="68" xfId="0" applyNumberFormat="1" applyFont="1" applyFill="1" applyBorder="1" applyAlignment="1" applyProtection="1">
      <alignment horizontal="center" vertical="center" wrapText="1"/>
      <protection locked="0"/>
    </xf>
    <xf numFmtId="1" fontId="62" fillId="4" borderId="69" xfId="0" applyNumberFormat="1" applyFont="1" applyFill="1" applyBorder="1" applyAlignment="1" applyProtection="1">
      <alignment horizontal="center" vertical="center" wrapText="1"/>
      <protection locked="0"/>
    </xf>
    <xf numFmtId="1" fontId="62" fillId="4" borderId="70" xfId="0" applyNumberFormat="1" applyFont="1" applyFill="1" applyBorder="1" applyAlignment="1" applyProtection="1">
      <alignment horizontal="center" vertical="center" wrapText="1"/>
      <protection locked="0"/>
    </xf>
    <xf numFmtId="168" fontId="62" fillId="5" borderId="68" xfId="0" applyNumberFormat="1" applyFont="1" applyFill="1" applyBorder="1" applyAlignment="1" applyProtection="1">
      <alignment horizontal="center" vertical="center" wrapText="1"/>
      <protection locked="0"/>
    </xf>
    <xf numFmtId="168" fontId="62" fillId="5" borderId="69" xfId="0" applyNumberFormat="1" applyFont="1" applyFill="1" applyBorder="1" applyAlignment="1" applyProtection="1">
      <alignment horizontal="center" vertical="center" wrapText="1"/>
      <protection locked="0"/>
    </xf>
    <xf numFmtId="168" fontId="62" fillId="5" borderId="7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Border="1" applyAlignment="1">
      <alignment horizontal="right" vertical="center"/>
    </xf>
    <xf numFmtId="0" fontId="21" fillId="0" borderId="80" xfId="0" applyFont="1" applyBorder="1" applyAlignment="1">
      <alignment horizontal="right" vertical="center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9" fillId="13" borderId="57" xfId="0" applyFont="1" applyFill="1" applyBorder="1" applyAlignment="1" applyProtection="1">
      <alignment horizontal="center" vertical="center" wrapText="1"/>
    </xf>
    <xf numFmtId="0" fontId="29" fillId="13" borderId="51" xfId="0" applyFont="1" applyFill="1" applyBorder="1" applyAlignment="1" applyProtection="1">
      <alignment horizontal="center" vertical="center" wrapText="1"/>
    </xf>
    <xf numFmtId="0" fontId="30" fillId="14" borderId="16" xfId="0" applyFont="1" applyFill="1" applyBorder="1" applyAlignment="1" applyProtection="1">
      <alignment horizontal="center" vertical="center" wrapText="1"/>
    </xf>
    <xf numFmtId="0" fontId="30" fillId="14" borderId="38" xfId="0" applyFont="1" applyFill="1" applyBorder="1" applyAlignment="1" applyProtection="1">
      <alignment horizontal="center" vertical="center" wrapText="1"/>
    </xf>
    <xf numFmtId="165" fontId="8" fillId="14" borderId="61" xfId="0" applyNumberFormat="1" applyFont="1" applyFill="1" applyBorder="1" applyAlignment="1">
      <alignment horizontal="center" vertical="center" wrapText="1"/>
    </xf>
    <xf numFmtId="165" fontId="8" fillId="14" borderId="13" xfId="0" applyNumberFormat="1" applyFont="1" applyFill="1" applyBorder="1" applyAlignment="1">
      <alignment horizontal="center" vertical="center" wrapText="1"/>
    </xf>
    <xf numFmtId="168" fontId="62" fillId="7" borderId="68" xfId="0" applyNumberFormat="1" applyFont="1" applyFill="1" applyBorder="1" applyAlignment="1" applyProtection="1">
      <alignment horizontal="center" vertical="center" wrapText="1"/>
      <protection locked="0"/>
    </xf>
    <xf numFmtId="168" fontId="62" fillId="7" borderId="69" xfId="0" applyNumberFormat="1" applyFont="1" applyFill="1" applyBorder="1" applyAlignment="1" applyProtection="1">
      <alignment horizontal="center" vertical="center" wrapText="1"/>
      <protection locked="0"/>
    </xf>
    <xf numFmtId="168" fontId="62" fillId="7" borderId="70" xfId="0" applyNumberFormat="1" applyFont="1" applyFill="1" applyBorder="1" applyAlignment="1" applyProtection="1">
      <alignment horizontal="center" vertical="center" wrapText="1"/>
      <protection locked="0"/>
    </xf>
    <xf numFmtId="168" fontId="62" fillId="4" borderId="68" xfId="0" applyNumberFormat="1" applyFont="1" applyFill="1" applyBorder="1" applyAlignment="1" applyProtection="1">
      <alignment horizontal="center" vertical="center" wrapText="1"/>
      <protection locked="0"/>
    </xf>
    <xf numFmtId="168" fontId="62" fillId="4" borderId="69" xfId="0" applyNumberFormat="1" applyFont="1" applyFill="1" applyBorder="1" applyAlignment="1" applyProtection="1">
      <alignment horizontal="center" vertical="center" wrapText="1"/>
      <protection locked="0"/>
    </xf>
    <xf numFmtId="168" fontId="62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22" fillId="12" borderId="34" xfId="0" applyFont="1" applyFill="1" applyBorder="1" applyAlignment="1">
      <alignment horizontal="left" vertical="center"/>
    </xf>
    <xf numFmtId="0" fontId="44" fillId="4" borderId="39" xfId="0" applyFont="1" applyFill="1" applyBorder="1" applyAlignment="1">
      <alignment horizontal="center" vertical="center" wrapText="1"/>
    </xf>
    <xf numFmtId="0" fontId="44" fillId="4" borderId="40" xfId="0" applyFont="1" applyFill="1" applyBorder="1" applyAlignment="1">
      <alignment horizontal="center" vertical="center" wrapText="1"/>
    </xf>
    <xf numFmtId="164" fontId="77" fillId="13" borderId="0" xfId="0" applyNumberFormat="1" applyFont="1" applyFill="1" applyBorder="1" applyAlignment="1">
      <alignment horizontal="center" vertical="center"/>
    </xf>
    <xf numFmtId="164" fontId="23" fillId="15" borderId="0" xfId="0" applyNumberFormat="1" applyFont="1" applyFill="1" applyAlignment="1">
      <alignment horizontal="center" vertical="top" wrapText="1"/>
    </xf>
    <xf numFmtId="167" fontId="0" fillId="0" borderId="0" xfId="5" applyFont="1" applyBorder="1" applyAlignment="1">
      <alignment horizontal="center" vertical="center" wrapText="1"/>
    </xf>
    <xf numFmtId="167" fontId="0" fillId="0" borderId="34" xfId="5" applyFont="1" applyBorder="1" applyAlignment="1">
      <alignment horizontal="center" vertical="center" wrapText="1"/>
    </xf>
    <xf numFmtId="165" fontId="47" fillId="2" borderId="25" xfId="0" applyNumberFormat="1" applyFont="1" applyFill="1" applyBorder="1" applyAlignment="1">
      <alignment horizontal="center" vertical="center"/>
    </xf>
    <xf numFmtId="165" fontId="47" fillId="2" borderId="24" xfId="0" applyNumberFormat="1" applyFont="1" applyFill="1" applyBorder="1" applyAlignment="1">
      <alignment horizontal="center" vertical="center"/>
    </xf>
    <xf numFmtId="165" fontId="17" fillId="13" borderId="60" xfId="0" applyNumberFormat="1" applyFont="1" applyFill="1" applyBorder="1" applyAlignment="1">
      <alignment horizontal="center" vertical="center" wrapText="1"/>
    </xf>
    <xf numFmtId="165" fontId="17" fillId="13" borderId="53" xfId="0" applyNumberFormat="1" applyFont="1" applyFill="1" applyBorder="1" applyAlignment="1">
      <alignment horizontal="center" vertical="center" wrapText="1"/>
    </xf>
    <xf numFmtId="169" fontId="41" fillId="13" borderId="74" xfId="0" applyNumberFormat="1" applyFont="1" applyFill="1" applyBorder="1" applyAlignment="1">
      <alignment horizontal="right" vertical="center" wrapText="1"/>
    </xf>
    <xf numFmtId="169" fontId="41" fillId="13" borderId="44" xfId="0" applyNumberFormat="1" applyFont="1" applyFill="1" applyBorder="1" applyAlignment="1">
      <alignment horizontal="right" vertical="center" wrapText="1"/>
    </xf>
    <xf numFmtId="169" fontId="41" fillId="13" borderId="75" xfId="0" applyNumberFormat="1" applyFont="1" applyFill="1" applyBorder="1" applyAlignment="1">
      <alignment horizontal="left" vertical="center" wrapText="1"/>
    </xf>
    <xf numFmtId="169" fontId="41" fillId="13" borderId="77" xfId="0" applyNumberFormat="1" applyFont="1" applyFill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" fontId="40" fillId="7" borderId="71" xfId="0" applyNumberFormat="1" applyFont="1" applyFill="1" applyBorder="1" applyAlignment="1">
      <alignment horizontal="center" vertical="center" wrapText="1"/>
    </xf>
    <xf numFmtId="1" fontId="40" fillId="7" borderId="72" xfId="0" applyNumberFormat="1" applyFont="1" applyFill="1" applyBorder="1" applyAlignment="1">
      <alignment horizontal="center" vertical="center" wrapText="1"/>
    </xf>
    <xf numFmtId="1" fontId="40" fillId="7" borderId="73" xfId="0" applyNumberFormat="1" applyFont="1" applyFill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</cellXfs>
  <cellStyles count="7">
    <cellStyle name="Link" xfId="1" builtinId="8"/>
    <cellStyle name="lm/W" xfId="5" xr:uid="{FAB2F595-F9C4-410A-8390-76EAE755F5F7}"/>
    <cellStyle name="lumen" xfId="4" xr:uid="{4ECE99C3-600D-4FF3-9B29-71DFDAD75ACA}"/>
    <cellStyle name="Prozent" xfId="6" builtinId="5"/>
    <cellStyle name="Prozent 2" xfId="2" xr:uid="{00000000-0005-0000-0000-000031000000}"/>
    <cellStyle name="Standard" xfId="0" builtinId="0"/>
    <cellStyle name="Watt" xfId="3" xr:uid="{60250C88-57D6-4EB2-B626-8EE49A5CC5F8}"/>
  </cellStyles>
  <dxfs count="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Gesamtkosten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'mit Diagramm'!$D$46</c:f>
              <c:strCache>
                <c:ptCount val="1"/>
                <c:pt idx="0">
                  <c:v>Gesamtkosten "effektiv"                                                                            = Kauf + Stromkosten + Ersatzinvestition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'mit Diagramm'!$F$45:$O$45</c:f>
              <c:numCache>
                <c:formatCode>#,##0</c:formatCode>
                <c:ptCount val="10"/>
              </c:numCache>
            </c:numRef>
          </c:cat>
          <c:val>
            <c:numRef>
              <c:f>'mit Diagramm'!$F$48:$O$48</c:f>
              <c:numCache>
                <c:formatCode>#,##0.00\ "€"</c:formatCode>
                <c:ptCount val="10"/>
                <c:pt idx="0">
                  <c:v>15517.460059999999</c:v>
                </c:pt>
                <c:pt idx="1">
                  <c:v>19074.920119999999</c:v>
                </c:pt>
                <c:pt idx="2">
                  <c:v>22632.38018</c:v>
                </c:pt>
                <c:pt idx="3">
                  <c:v>26189.840240000001</c:v>
                </c:pt>
                <c:pt idx="4">
                  <c:v>29747.300300000003</c:v>
                </c:pt>
                <c:pt idx="5">
                  <c:v>33304.76036</c:v>
                </c:pt>
                <c:pt idx="6">
                  <c:v>36862.220419999998</c:v>
                </c:pt>
                <c:pt idx="7">
                  <c:v>40419.680479999995</c:v>
                </c:pt>
                <c:pt idx="8">
                  <c:v>43977.140539999993</c:v>
                </c:pt>
                <c:pt idx="9">
                  <c:v>47534.600599999991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BE-4138-B1F1-2A1A6AD394F4}"/>
            </c:ext>
          </c:extLst>
        </c:ser>
        <c:ser>
          <c:idx val="1"/>
          <c:order val="1"/>
          <c:tx>
            <c:strRef>
              <c:f>'mit Diagramm'!$D$52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'mit Diagramm'!$F$45:$O$45</c:f>
              <c:numCache>
                <c:formatCode>#,##0</c:formatCode>
                <c:ptCount val="10"/>
              </c:numCache>
            </c:numRef>
          </c:cat>
          <c:val>
            <c:numRef>
              <c:f>'mit Diagramm'!$F$52:$O$52</c:f>
              <c:numCache>
                <c:formatCode>#,##0.00\ "€"</c:formatCode>
                <c:ptCount val="10"/>
                <c:pt idx="0">
                  <c:v>14239.164280000001</c:v>
                </c:pt>
                <c:pt idx="1">
                  <c:v>18358.328560000002</c:v>
                </c:pt>
                <c:pt idx="2">
                  <c:v>22477.492840000003</c:v>
                </c:pt>
                <c:pt idx="3">
                  <c:v>26596.657120000003</c:v>
                </c:pt>
                <c:pt idx="4">
                  <c:v>30715.821400000004</c:v>
                </c:pt>
                <c:pt idx="5">
                  <c:v>34834.985680000005</c:v>
                </c:pt>
                <c:pt idx="6">
                  <c:v>49074.149960000002</c:v>
                </c:pt>
                <c:pt idx="7">
                  <c:v>53193.31424</c:v>
                </c:pt>
                <c:pt idx="8">
                  <c:v>57312.478519999997</c:v>
                </c:pt>
                <c:pt idx="9">
                  <c:v>61431.642799999994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E-4138-B1F1-2A1A6AD39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166504"/>
        <c:axId val="427164536"/>
      </c:lineChart>
      <c:catAx>
        <c:axId val="4271665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7164536"/>
        <c:crosses val="autoZero"/>
        <c:auto val="1"/>
        <c:lblAlgn val="ctr"/>
        <c:lblOffset val="100"/>
        <c:noMultiLvlLbl val="0"/>
      </c:catAx>
      <c:valAx>
        <c:axId val="42716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7166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ln>
                  <a:noFill/>
                </a:ln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 sz="1600" baseline="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Stromkosten</a:t>
            </a:r>
            <a:r>
              <a:rPr lang="de-DE" baseline="0"/>
              <a:t> und Gesamtkosten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'mit Diagramm'!$D$43</c:f>
              <c:strCache>
                <c:ptCount val="1"/>
                <c:pt idx="0">
                  <c:v>Stromkosten                                      im Jahr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'mit Diagramm'!$F$42:$O$42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'mit Diagramm'!$F$43:$O$43</c:f>
              <c:numCache>
                <c:formatCode>#,##0.00\ "€"</c:formatCode>
                <c:ptCount val="10"/>
                <c:pt idx="0">
                  <c:v>3557.4600599999999</c:v>
                </c:pt>
                <c:pt idx="1">
                  <c:v>7114.9201199999998</c:v>
                </c:pt>
                <c:pt idx="2">
                  <c:v>10672.38018</c:v>
                </c:pt>
                <c:pt idx="3">
                  <c:v>14229.84024</c:v>
                </c:pt>
                <c:pt idx="4">
                  <c:v>17787.300299999999</c:v>
                </c:pt>
                <c:pt idx="5">
                  <c:v>21344.76036</c:v>
                </c:pt>
                <c:pt idx="6">
                  <c:v>24902.220419999998</c:v>
                </c:pt>
                <c:pt idx="7">
                  <c:v>28459.680479999999</c:v>
                </c:pt>
                <c:pt idx="8">
                  <c:v>32017.14054</c:v>
                </c:pt>
                <c:pt idx="9">
                  <c:v>35574.600599999998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2D-4E25-A077-C30ADCA42BA3}"/>
            </c:ext>
          </c:extLst>
        </c:ser>
        <c:ser>
          <c:idx val="1"/>
          <c:order val="1"/>
          <c:tx>
            <c:strRef>
              <c:f>'mit Diagramm'!$D$44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'mit Diagramm'!$F$42:$O$42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'mit Diagramm'!$F$44:$O$44</c:f>
              <c:numCache>
                <c:formatCode>#,##0.00\ "€"</c:formatCode>
                <c:ptCount val="10"/>
                <c:pt idx="0">
                  <c:v>4119.16428</c:v>
                </c:pt>
                <c:pt idx="1">
                  <c:v>8238.3285599999999</c:v>
                </c:pt>
                <c:pt idx="2">
                  <c:v>12357.492839999999</c:v>
                </c:pt>
                <c:pt idx="3">
                  <c:v>16476.65712</c:v>
                </c:pt>
                <c:pt idx="4">
                  <c:v>20595.821400000001</c:v>
                </c:pt>
                <c:pt idx="5">
                  <c:v>24714.985679999998</c:v>
                </c:pt>
                <c:pt idx="6">
                  <c:v>28834.149959999999</c:v>
                </c:pt>
                <c:pt idx="7">
                  <c:v>32953.31424</c:v>
                </c:pt>
                <c:pt idx="8">
                  <c:v>37072.478519999997</c:v>
                </c:pt>
                <c:pt idx="9">
                  <c:v>41191.642800000001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2D-4E25-A077-C30ADCA42BA3}"/>
            </c:ext>
          </c:extLst>
        </c:ser>
        <c:ser>
          <c:idx val="3"/>
          <c:order val="3"/>
          <c:tx>
            <c:strRef>
              <c:f>'mit Diagramm'!$D$46</c:f>
              <c:strCache>
                <c:ptCount val="1"/>
                <c:pt idx="0">
                  <c:v>Gesamtkosten "effektiv"                                                                            = Kauf + Stromkosten + Ersatzinvestition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'mit Diagramm'!$F$42:$O$42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'mit Diagramm'!$F$48:$O$48</c:f>
              <c:numCache>
                <c:formatCode>#,##0.00\ "€"</c:formatCode>
                <c:ptCount val="10"/>
                <c:pt idx="0">
                  <c:v>15517.460059999999</c:v>
                </c:pt>
                <c:pt idx="1">
                  <c:v>19074.920119999999</c:v>
                </c:pt>
                <c:pt idx="2">
                  <c:v>22632.38018</c:v>
                </c:pt>
                <c:pt idx="3">
                  <c:v>26189.840240000001</c:v>
                </c:pt>
                <c:pt idx="4">
                  <c:v>29747.300300000003</c:v>
                </c:pt>
                <c:pt idx="5">
                  <c:v>33304.76036</c:v>
                </c:pt>
                <c:pt idx="6">
                  <c:v>36862.220419999998</c:v>
                </c:pt>
                <c:pt idx="7">
                  <c:v>40419.680479999995</c:v>
                </c:pt>
                <c:pt idx="8">
                  <c:v>43977.140539999993</c:v>
                </c:pt>
                <c:pt idx="9">
                  <c:v>47534.600599999991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2D-4E25-A077-C30ADCA42BA3}"/>
            </c:ext>
          </c:extLst>
        </c:ser>
        <c:ser>
          <c:idx val="4"/>
          <c:order val="4"/>
          <c:tx>
            <c:strRef>
              <c:f>'mit Diagramm'!$D$52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'mit Diagramm'!$F$42:$O$42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'mit Diagramm'!$F$52:$O$52</c:f>
              <c:numCache>
                <c:formatCode>#,##0.00\ "€"</c:formatCode>
                <c:ptCount val="10"/>
                <c:pt idx="0">
                  <c:v>14239.164280000001</c:v>
                </c:pt>
                <c:pt idx="1">
                  <c:v>18358.328560000002</c:v>
                </c:pt>
                <c:pt idx="2">
                  <c:v>22477.492840000003</c:v>
                </c:pt>
                <c:pt idx="3">
                  <c:v>26596.657120000003</c:v>
                </c:pt>
                <c:pt idx="4">
                  <c:v>30715.821400000004</c:v>
                </c:pt>
                <c:pt idx="5">
                  <c:v>34834.985680000005</c:v>
                </c:pt>
                <c:pt idx="6">
                  <c:v>49074.149960000002</c:v>
                </c:pt>
                <c:pt idx="7">
                  <c:v>53193.31424</c:v>
                </c:pt>
                <c:pt idx="8">
                  <c:v>57312.478519999997</c:v>
                </c:pt>
                <c:pt idx="9">
                  <c:v>61431.642799999994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2D-4E25-A077-C30ADCA42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539816"/>
        <c:axId val="5505401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'mit Diagramm'!$D$45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'mit Diagramm'!$F$42:$O$42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'mit Diagramm'!$F$45:$O$45</c15:sqref>
                        </c15:formulaRef>
                      </c:ext>
                    </c:extLst>
                    <c:numCache>
                      <c:formatCode>#,##0</c:formatCode>
                      <c:ptCount val="1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52D-4E25-A077-C30ADCA42BA3}"/>
                  </c:ext>
                </c:extLst>
              </c15:ser>
            </c15:filteredLineSeries>
          </c:ext>
        </c:extLst>
      </c:lineChart>
      <c:catAx>
        <c:axId val="550539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40144"/>
        <c:crosses val="autoZero"/>
        <c:auto val="1"/>
        <c:lblAlgn val="ctr"/>
        <c:lblOffset val="100"/>
        <c:noMultiLvlLbl val="0"/>
      </c:catAx>
      <c:valAx>
        <c:axId val="55054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3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$I$18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5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jpeg"/><Relationship Id="rId5" Type="http://schemas.openxmlformats.org/officeDocument/2006/relationships/image" Target="../media/image3.emf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518272</xdr:colOff>
      <xdr:row>52</xdr:row>
      <xdr:rowOff>364192</xdr:rowOff>
    </xdr:from>
    <xdr:to>
      <xdr:col>15</xdr:col>
      <xdr:colOff>19050</xdr:colOff>
      <xdr:row>58</xdr:row>
      <xdr:rowOff>5014632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328612</xdr:colOff>
      <xdr:row>62</xdr:row>
      <xdr:rowOff>130968</xdr:rowOff>
    </xdr:from>
    <xdr:to>
      <xdr:col>15</xdr:col>
      <xdr:colOff>2382</xdr:colOff>
      <xdr:row>118</xdr:row>
      <xdr:rowOff>19050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321468</xdr:colOff>
      <xdr:row>24</xdr:row>
      <xdr:rowOff>190499</xdr:rowOff>
    </xdr:from>
    <xdr:to>
      <xdr:col>11</xdr:col>
      <xdr:colOff>750092</xdr:colOff>
      <xdr:row>24</xdr:row>
      <xdr:rowOff>440530</xdr:rowOff>
    </xdr:to>
    <xdr:sp macro="" textlink="">
      <xdr:nvSpPr>
        <xdr:cNvPr id="3" name="Pfeil: nach oben gebo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 flipH="1">
          <a:off x="9989343" y="2559843"/>
          <a:ext cx="1416843" cy="250031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27</xdr:row>
          <xdr:rowOff>209550</xdr:rowOff>
        </xdr:from>
        <xdr:to>
          <xdr:col>7</xdr:col>
          <xdr:colOff>161925</xdr:colOff>
          <xdr:row>28</xdr:row>
          <xdr:rowOff>57150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50.000 h [L70/B50]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27</xdr:row>
          <xdr:rowOff>485775</xdr:rowOff>
        </xdr:from>
        <xdr:to>
          <xdr:col>7</xdr:col>
          <xdr:colOff>161925</xdr:colOff>
          <xdr:row>28</xdr:row>
          <xdr:rowOff>323850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30.000 h [L80/B10]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28</xdr:row>
          <xdr:rowOff>238125</xdr:rowOff>
        </xdr:from>
        <xdr:to>
          <xdr:col>7</xdr:col>
          <xdr:colOff>161925</xdr:colOff>
          <xdr:row>28</xdr:row>
          <xdr:rowOff>590550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30.000 h [L70/B50]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1114425</xdr:colOff>
          <xdr:row>26</xdr:row>
          <xdr:rowOff>85725</xdr:rowOff>
        </xdr:from>
        <xdr:to>
          <xdr:col>7</xdr:col>
          <xdr:colOff>476250</xdr:colOff>
          <xdr:row>28</xdr:row>
          <xdr:rowOff>676275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Lebensdauer der "billigen" Leuchte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26</xdr:row>
          <xdr:rowOff>247650</xdr:rowOff>
        </xdr:from>
        <xdr:to>
          <xdr:col>7</xdr:col>
          <xdr:colOff>161925</xdr:colOff>
          <xdr:row>27</xdr:row>
          <xdr:rowOff>295275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50.000 h [L80/B10]</a:t>
              </a:r>
            </a:p>
          </xdr:txBody>
        </xdr:sp>
        <xdr:clientData fLocksWithSheet="0"/>
      </xdr:twoCellAnchor>
    </mc:Choice>
    <mc:Fallback/>
  </mc:AlternateContent>
  <xdr:twoCellAnchor>
    <xdr:from>
      <xdr:col>8</xdr:col>
      <xdr:colOff>219075</xdr:colOff>
      <xdr:row>22</xdr:row>
      <xdr:rowOff>171450</xdr:rowOff>
    </xdr:from>
    <xdr:to>
      <xdr:col>8</xdr:col>
      <xdr:colOff>1228725</xdr:colOff>
      <xdr:row>23</xdr:row>
      <xdr:rowOff>19050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572625" y="3714750"/>
          <a:ext cx="10096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219075</xdr:colOff>
      <xdr:row>24</xdr:row>
      <xdr:rowOff>171450</xdr:rowOff>
    </xdr:from>
    <xdr:to>
      <xdr:col>8</xdr:col>
      <xdr:colOff>1228725</xdr:colOff>
      <xdr:row>24</xdr:row>
      <xdr:rowOff>352425</xdr:rowOff>
    </xdr:to>
    <xdr:sp macro="" textlink="">
      <xdr:nvSpPr>
        <xdr:cNvPr id="13" name="Pfeil: nach recht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572625" y="4352925"/>
          <a:ext cx="10096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247651</xdr:colOff>
      <xdr:row>8</xdr:row>
      <xdr:rowOff>38100</xdr:rowOff>
    </xdr:from>
    <xdr:to>
      <xdr:col>4</xdr:col>
      <xdr:colOff>1504951</xdr:colOff>
      <xdr:row>14</xdr:row>
      <xdr:rowOff>210680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9225" r="8769"/>
        <a:stretch/>
      </xdr:blipFill>
      <xdr:spPr>
        <a:xfrm>
          <a:off x="1009651" y="1981200"/>
          <a:ext cx="4133850" cy="4173080"/>
        </a:xfrm>
        <a:prstGeom prst="rect">
          <a:avLst/>
        </a:prstGeom>
      </xdr:spPr>
    </xdr:pic>
    <xdr:clientData/>
  </xdr:twoCellAnchor>
  <xdr:oneCellAnchor>
    <xdr:from>
      <xdr:col>14</xdr:col>
      <xdr:colOff>169863</xdr:colOff>
      <xdr:row>1</xdr:row>
      <xdr:rowOff>215107</xdr:rowOff>
    </xdr:from>
    <xdr:ext cx="1639887" cy="1074363"/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1988" y="405607"/>
          <a:ext cx="1639887" cy="1074363"/>
        </a:xfrm>
        <a:prstGeom prst="rect">
          <a:avLst/>
        </a:prstGeom>
      </xdr:spPr>
    </xdr:pic>
    <xdr:clientData/>
  </xdr:oneCellAnchor>
  <xdr:twoCellAnchor editAs="oneCell">
    <xdr:from>
      <xdr:col>10</xdr:col>
      <xdr:colOff>34926</xdr:colOff>
      <xdr:row>7</xdr:row>
      <xdr:rowOff>333375</xdr:rowOff>
    </xdr:from>
    <xdr:to>
      <xdr:col>15</xdr:col>
      <xdr:colOff>701504</xdr:colOff>
      <xdr:row>14</xdr:row>
      <xdr:rowOff>127000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71" b="2048"/>
        <a:stretch/>
      </xdr:blipFill>
      <xdr:spPr bwMode="auto">
        <a:xfrm>
          <a:off x="12655551" y="4841875"/>
          <a:ext cx="8096078" cy="45561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extLst/>
      </xdr:spPr>
    </xdr:pic>
    <xdr:clientData/>
  </xdr:twoCellAnchor>
  <xdr:twoCellAnchor>
    <xdr:from>
      <xdr:col>7</xdr:col>
      <xdr:colOff>828674</xdr:colOff>
      <xdr:row>2</xdr:row>
      <xdr:rowOff>12699</xdr:rowOff>
    </xdr:from>
    <xdr:to>
      <xdr:col>10</xdr:col>
      <xdr:colOff>2239</xdr:colOff>
      <xdr:row>4</xdr:row>
      <xdr:rowOff>288699</xdr:rowOff>
    </xdr:to>
    <xdr:pic>
      <xdr:nvPicPr>
        <xdr:cNvPr id="17" name="Grafik 4" descr="Bildergebnis für äpfel mit äpfeln vergleichen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916" b="4465"/>
        <a:stretch>
          <a:fillRect/>
        </a:stretch>
      </xdr:blipFill>
      <xdr:spPr bwMode="auto">
        <a:xfrm>
          <a:off x="9131299" y="965199"/>
          <a:ext cx="3491565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1203324</xdr:colOff>
      <xdr:row>2</xdr:row>
      <xdr:rowOff>171449</xdr:rowOff>
    </xdr:from>
    <xdr:to>
      <xdr:col>14</xdr:col>
      <xdr:colOff>5942</xdr:colOff>
      <xdr:row>4</xdr:row>
      <xdr:rowOff>447449</xdr:rowOff>
    </xdr:to>
    <xdr:pic>
      <xdr:nvPicPr>
        <xdr:cNvPr id="18" name="Grafik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61" b="11781"/>
        <a:stretch>
          <a:fillRect/>
        </a:stretch>
      </xdr:blipFill>
      <xdr:spPr bwMode="auto">
        <a:xfrm>
          <a:off x="13823949" y="1123949"/>
          <a:ext cx="4454118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508000</xdr:colOff>
      <xdr:row>6</xdr:row>
      <xdr:rowOff>158750</xdr:rowOff>
    </xdr:from>
    <xdr:to>
      <xdr:col>6</xdr:col>
      <xdr:colOff>965200</xdr:colOff>
      <xdr:row>6</xdr:row>
      <xdr:rowOff>615950</xdr:rowOff>
    </xdr:to>
    <xdr:sp macro="" textlink="">
      <xdr:nvSpPr>
        <xdr:cNvPr id="21" name="Flussdiagramm: Verbinde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397750" y="3905250"/>
          <a:ext cx="457200" cy="4572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476250</xdr:colOff>
      <xdr:row>6</xdr:row>
      <xdr:rowOff>142875</xdr:rowOff>
    </xdr:from>
    <xdr:to>
      <xdr:col>7</xdr:col>
      <xdr:colOff>933450</xdr:colOff>
      <xdr:row>6</xdr:row>
      <xdr:rowOff>600075</xdr:rowOff>
    </xdr:to>
    <xdr:sp macro="" textlink="">
      <xdr:nvSpPr>
        <xdr:cNvPr id="22" name="Flussdiagramm: Verbinde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778875" y="3889375"/>
          <a:ext cx="457200" cy="4572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492125</xdr:colOff>
      <xdr:row>6</xdr:row>
      <xdr:rowOff>142875</xdr:rowOff>
    </xdr:from>
    <xdr:to>
      <xdr:col>8</xdr:col>
      <xdr:colOff>949325</xdr:colOff>
      <xdr:row>6</xdr:row>
      <xdr:rowOff>600075</xdr:rowOff>
    </xdr:to>
    <xdr:sp macro="" textlink="">
      <xdr:nvSpPr>
        <xdr:cNvPr id="24" name="Flussdiagramm: Verbinde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0207625" y="3889375"/>
          <a:ext cx="457200" cy="4572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460375</xdr:colOff>
      <xdr:row>6</xdr:row>
      <xdr:rowOff>142875</xdr:rowOff>
    </xdr:from>
    <xdr:to>
      <xdr:col>10</xdr:col>
      <xdr:colOff>917575</xdr:colOff>
      <xdr:row>6</xdr:row>
      <xdr:rowOff>600075</xdr:rowOff>
    </xdr:to>
    <xdr:sp macro="" textlink="">
      <xdr:nvSpPr>
        <xdr:cNvPr id="26" name="Flussdiagramm: Verbinde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3081000" y="3889375"/>
          <a:ext cx="457200" cy="4572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492125</xdr:colOff>
      <xdr:row>6</xdr:row>
      <xdr:rowOff>127000</xdr:rowOff>
    </xdr:from>
    <xdr:to>
      <xdr:col>11</xdr:col>
      <xdr:colOff>949325</xdr:colOff>
      <xdr:row>6</xdr:row>
      <xdr:rowOff>584200</xdr:rowOff>
    </xdr:to>
    <xdr:sp macro="" textlink="">
      <xdr:nvSpPr>
        <xdr:cNvPr id="27" name="Flussdiagramm: Verbinde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4525625" y="3873500"/>
          <a:ext cx="457200" cy="4572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485775</xdr:colOff>
      <xdr:row>6</xdr:row>
      <xdr:rowOff>136525</xdr:rowOff>
    </xdr:from>
    <xdr:to>
      <xdr:col>12</xdr:col>
      <xdr:colOff>942975</xdr:colOff>
      <xdr:row>6</xdr:row>
      <xdr:rowOff>593725</xdr:rowOff>
    </xdr:to>
    <xdr:sp macro="" textlink="">
      <xdr:nvSpPr>
        <xdr:cNvPr id="28" name="Flussdiagramm: Verbinde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5932150" y="3883025"/>
          <a:ext cx="457200" cy="4572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476250</xdr:colOff>
      <xdr:row>6</xdr:row>
      <xdr:rowOff>142875</xdr:rowOff>
    </xdr:from>
    <xdr:to>
      <xdr:col>13</xdr:col>
      <xdr:colOff>933450</xdr:colOff>
      <xdr:row>6</xdr:row>
      <xdr:rowOff>600075</xdr:rowOff>
    </xdr:to>
    <xdr:sp macro="" textlink="">
      <xdr:nvSpPr>
        <xdr:cNvPr id="29" name="Flussdiagramm: Verbinde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7335500" y="3889375"/>
          <a:ext cx="457200" cy="4572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492125</xdr:colOff>
      <xdr:row>6</xdr:row>
      <xdr:rowOff>174626</xdr:rowOff>
    </xdr:from>
    <xdr:to>
      <xdr:col>9</xdr:col>
      <xdr:colOff>952500</xdr:colOff>
      <xdr:row>6</xdr:row>
      <xdr:rowOff>650876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620500" y="3921126"/>
          <a:ext cx="460375" cy="47625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596900</xdr:colOff>
      <xdr:row>6</xdr:row>
      <xdr:rowOff>152400</xdr:rowOff>
    </xdr:from>
    <xdr:to>
      <xdr:col>14</xdr:col>
      <xdr:colOff>1057275</xdr:colOff>
      <xdr:row>6</xdr:row>
      <xdr:rowOff>628650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8869025" y="3898900"/>
          <a:ext cx="460375" cy="47625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460375</xdr:colOff>
      <xdr:row>6</xdr:row>
      <xdr:rowOff>142875</xdr:rowOff>
    </xdr:from>
    <xdr:to>
      <xdr:col>5</xdr:col>
      <xdr:colOff>920750</xdr:colOff>
      <xdr:row>6</xdr:row>
      <xdr:rowOff>619125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937250" y="3889375"/>
          <a:ext cx="460375" cy="47625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gy.de/zlnh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D6CC-6B07-4AF0-9785-8A9380BFB665}">
  <dimension ref="B1:X103"/>
  <sheetViews>
    <sheetView showGridLines="0" showZeros="0" tabSelected="1" zoomScale="60" zoomScaleNormal="60" workbookViewId="0">
      <selection activeCell="N27" sqref="N27"/>
    </sheetView>
  </sheetViews>
  <sheetFormatPr baseColWidth="10" defaultRowHeight="15" x14ac:dyDescent="0.25"/>
  <cols>
    <col min="3" max="3" width="3.140625" style="5" customWidth="1"/>
    <col min="4" max="4" width="28.5703125" style="1" customWidth="1"/>
    <col min="5" max="5" width="27.7109375" style="1" customWidth="1"/>
    <col min="6" max="7" width="21.140625" style="1" customWidth="1"/>
    <col min="8" max="9" width="21.140625" customWidth="1"/>
    <col min="10" max="10" width="22.28515625" customWidth="1"/>
    <col min="11" max="14" width="21.140625" customWidth="1"/>
    <col min="15" max="15" width="26.7109375" customWidth="1"/>
    <col min="16" max="16" width="15.42578125" customWidth="1"/>
    <col min="17" max="17" width="23.5703125" customWidth="1"/>
  </cols>
  <sheetData>
    <row r="1" spans="3:15" s="52" customFormat="1" x14ac:dyDescent="0.25">
      <c r="C1" s="5"/>
      <c r="D1" s="1"/>
      <c r="E1" s="1"/>
      <c r="F1" s="1"/>
      <c r="G1" s="1"/>
    </row>
    <row r="2" spans="3:15" s="52" customFormat="1" ht="60" customHeight="1" x14ac:dyDescent="0.25">
      <c r="C2" s="5"/>
      <c r="D2" s="1"/>
      <c r="E2" s="1"/>
      <c r="F2" s="1"/>
      <c r="G2" s="1"/>
    </row>
    <row r="3" spans="3:15" s="52" customFormat="1" ht="60" customHeight="1" x14ac:dyDescent="0.25">
      <c r="C3" s="5"/>
      <c r="E3" s="1"/>
      <c r="F3" s="1"/>
      <c r="G3" s="1"/>
    </row>
    <row r="4" spans="3:15" s="52" customFormat="1" ht="60" customHeight="1" x14ac:dyDescent="0.25">
      <c r="C4" s="5"/>
      <c r="D4" s="245" t="s">
        <v>74</v>
      </c>
      <c r="E4" s="1"/>
      <c r="F4" s="1"/>
      <c r="G4" s="1"/>
    </row>
    <row r="5" spans="3:15" s="52" customFormat="1" ht="60" customHeight="1" x14ac:dyDescent="0.25">
      <c r="C5" s="5"/>
      <c r="D5" s="1"/>
      <c r="E5" s="1"/>
      <c r="F5" s="1"/>
      <c r="G5" s="1"/>
    </row>
    <row r="6" spans="3:15" s="246" customFormat="1" ht="39.75" customHeight="1" x14ac:dyDescent="0.25">
      <c r="D6" s="303" t="s">
        <v>85</v>
      </c>
      <c r="E6" s="303"/>
      <c r="F6" s="247" t="s">
        <v>75</v>
      </c>
      <c r="G6" s="247" t="s">
        <v>84</v>
      </c>
      <c r="H6" s="247" t="s">
        <v>83</v>
      </c>
      <c r="I6" s="247" t="s">
        <v>76</v>
      </c>
      <c r="J6" s="247" t="s">
        <v>77</v>
      </c>
      <c r="K6" s="247" t="s">
        <v>78</v>
      </c>
      <c r="L6" s="247" t="s">
        <v>79</v>
      </c>
      <c r="M6" s="247" t="s">
        <v>80</v>
      </c>
      <c r="N6" s="247" t="s">
        <v>81</v>
      </c>
      <c r="O6" s="247" t="s">
        <v>82</v>
      </c>
    </row>
    <row r="7" spans="3:15" s="52" customFormat="1" ht="60" customHeight="1" x14ac:dyDescent="0.25">
      <c r="C7" s="5"/>
      <c r="D7" s="303"/>
      <c r="E7" s="303"/>
      <c r="F7" s="248"/>
      <c r="G7" s="248"/>
      <c r="H7" s="249"/>
      <c r="I7" s="249"/>
      <c r="J7" s="249"/>
      <c r="K7" s="249"/>
      <c r="L7" s="249"/>
      <c r="M7" s="249"/>
      <c r="N7" s="249"/>
      <c r="O7" s="249"/>
    </row>
    <row r="8" spans="3:15" s="52" customFormat="1" ht="60" customHeight="1" thickBot="1" x14ac:dyDescent="0.3">
      <c r="C8" s="5"/>
      <c r="D8" s="1"/>
      <c r="E8" s="1"/>
      <c r="F8" s="1"/>
      <c r="G8" s="1"/>
    </row>
    <row r="9" spans="3:15" s="52" customFormat="1" ht="52.5" customHeight="1" x14ac:dyDescent="0.9">
      <c r="C9" s="5"/>
      <c r="D9" s="1"/>
      <c r="E9" s="1"/>
      <c r="F9" s="232" t="s">
        <v>68</v>
      </c>
      <c r="G9" s="233"/>
      <c r="H9" s="233"/>
      <c r="I9" s="233"/>
      <c r="J9" s="234"/>
    </row>
    <row r="10" spans="3:15" s="52" customFormat="1" ht="52.5" customHeight="1" x14ac:dyDescent="0.9">
      <c r="C10" s="5"/>
      <c r="D10" s="1"/>
      <c r="E10" s="1"/>
      <c r="F10" s="235" t="s">
        <v>69</v>
      </c>
      <c r="G10" s="236"/>
      <c r="H10" s="236"/>
      <c r="I10" s="236"/>
      <c r="J10" s="237"/>
    </row>
    <row r="11" spans="3:15" s="52" customFormat="1" ht="52.5" customHeight="1" x14ac:dyDescent="0.9">
      <c r="C11" s="5"/>
      <c r="D11" s="1"/>
      <c r="E11" s="1"/>
      <c r="F11" s="238" t="s">
        <v>70</v>
      </c>
      <c r="G11" s="236"/>
      <c r="H11" s="236"/>
      <c r="I11" s="236"/>
      <c r="J11" s="237"/>
    </row>
    <row r="12" spans="3:15" s="52" customFormat="1" ht="52.5" customHeight="1" x14ac:dyDescent="0.9">
      <c r="C12" s="5"/>
      <c r="D12" s="1"/>
      <c r="E12" s="1"/>
      <c r="F12" s="239" t="s">
        <v>88</v>
      </c>
      <c r="G12" s="236"/>
      <c r="H12" s="236"/>
      <c r="I12" s="236"/>
      <c r="J12" s="237"/>
    </row>
    <row r="13" spans="3:15" s="52" customFormat="1" ht="52.5" customHeight="1" x14ac:dyDescent="0.9">
      <c r="C13" s="5"/>
      <c r="D13" s="1"/>
      <c r="E13" s="1"/>
      <c r="F13" s="240" t="s">
        <v>72</v>
      </c>
      <c r="G13" s="236"/>
      <c r="H13" s="236"/>
      <c r="I13" s="236"/>
      <c r="J13" s="237"/>
    </row>
    <row r="14" spans="3:15" s="52" customFormat="1" ht="52.5" customHeight="1" thickBot="1" x14ac:dyDescent="0.95">
      <c r="C14" s="5"/>
      <c r="D14" s="1"/>
      <c r="E14" s="1"/>
      <c r="F14" s="241" t="s">
        <v>71</v>
      </c>
      <c r="G14" s="242"/>
      <c r="H14" s="243"/>
      <c r="I14" s="243"/>
      <c r="J14" s="244"/>
    </row>
    <row r="15" spans="3:15" s="52" customFormat="1" ht="85.5" customHeight="1" x14ac:dyDescent="0.25">
      <c r="C15" s="5"/>
      <c r="D15" s="1"/>
      <c r="E15" s="1"/>
      <c r="G15" s="1"/>
    </row>
    <row r="16" spans="3:15" s="52" customFormat="1" ht="46.5" customHeight="1" x14ac:dyDescent="0.25">
      <c r="C16" s="5"/>
      <c r="D16" s="1"/>
      <c r="E16" s="1"/>
      <c r="F16" s="1"/>
      <c r="G16" s="1"/>
    </row>
    <row r="17" spans="3:18" s="85" customFormat="1" ht="45.75" customHeight="1" x14ac:dyDescent="0.25">
      <c r="D17" s="304" t="s">
        <v>73</v>
      </c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R17" s="59"/>
    </row>
    <row r="18" spans="3:18" s="52" customFormat="1" x14ac:dyDescent="0.25">
      <c r="C18" s="5"/>
      <c r="D18" s="1" t="s">
        <v>46</v>
      </c>
      <c r="E18" s="1"/>
      <c r="F18" s="1"/>
      <c r="G18" s="1"/>
      <c r="I18" s="217">
        <v>1</v>
      </c>
      <c r="K18" s="71"/>
    </row>
    <row r="19" spans="3:18" s="52" customFormat="1" x14ac:dyDescent="0.25">
      <c r="C19" s="5"/>
      <c r="D19" s="1"/>
      <c r="E19" s="1"/>
      <c r="F19" s="1"/>
      <c r="G19" s="1"/>
      <c r="K19" s="71"/>
    </row>
    <row r="20" spans="3:18" s="52" customFormat="1" ht="32.25" customHeight="1" x14ac:dyDescent="0.25">
      <c r="C20" s="5"/>
      <c r="D20" s="254" t="s">
        <v>39</v>
      </c>
      <c r="E20" s="254"/>
      <c r="F20" s="1"/>
      <c r="G20" s="1"/>
      <c r="J20" s="254" t="s">
        <v>45</v>
      </c>
      <c r="K20" s="254"/>
      <c r="L20" s="254"/>
      <c r="N20" s="254" t="s">
        <v>40</v>
      </c>
      <c r="O20" s="254"/>
    </row>
    <row r="21" spans="3:18" s="52" customFormat="1" ht="15" customHeight="1" x14ac:dyDescent="0.25">
      <c r="D21" s="254"/>
      <c r="E21" s="254"/>
      <c r="F21" s="5"/>
      <c r="H21" s="57"/>
      <c r="I21" s="58"/>
      <c r="J21" s="254"/>
      <c r="K21" s="254"/>
      <c r="L21" s="254"/>
      <c r="M21" s="60"/>
      <c r="N21" s="254"/>
      <c r="O21" s="254"/>
    </row>
    <row r="22" spans="3:18" s="52" customFormat="1" ht="42" customHeight="1" thickBot="1" x14ac:dyDescent="0.3">
      <c r="D22" s="253"/>
      <c r="E22" s="253"/>
      <c r="F22" s="5"/>
      <c r="H22" s="57"/>
      <c r="I22" s="58"/>
      <c r="J22" s="305" t="s">
        <v>50</v>
      </c>
      <c r="K22" s="306"/>
      <c r="L22" s="306"/>
      <c r="M22" s="60"/>
      <c r="N22" s="253"/>
      <c r="O22" s="253"/>
      <c r="Q22" s="225"/>
    </row>
    <row r="23" spans="3:18" ht="27" thickTop="1" x14ac:dyDescent="0.25">
      <c r="D23" s="72"/>
      <c r="E23" s="319" t="s">
        <v>8</v>
      </c>
      <c r="F23" s="73"/>
      <c r="G23" s="67"/>
      <c r="H23" s="66"/>
      <c r="I23" s="271" t="s">
        <v>53</v>
      </c>
      <c r="J23" s="227" t="s">
        <v>33</v>
      </c>
      <c r="K23" s="315" t="s">
        <v>34</v>
      </c>
      <c r="L23" s="316"/>
      <c r="M23" s="37"/>
      <c r="N23" s="307" t="s">
        <v>7</v>
      </c>
      <c r="O23" s="308"/>
    </row>
    <row r="24" spans="3:18" ht="24" thickBot="1" x14ac:dyDescent="0.3">
      <c r="D24" s="75"/>
      <c r="E24" s="320"/>
      <c r="F24" s="87" t="s">
        <v>10</v>
      </c>
      <c r="G24" s="88" t="s">
        <v>11</v>
      </c>
      <c r="H24" s="76" t="s">
        <v>6</v>
      </c>
      <c r="I24" s="271"/>
      <c r="J24" s="228" t="s">
        <v>10</v>
      </c>
      <c r="K24" s="317" t="s">
        <v>35</v>
      </c>
      <c r="L24" s="318"/>
      <c r="M24" s="37"/>
      <c r="N24" s="90" t="s">
        <v>1</v>
      </c>
      <c r="O24" s="173" t="s">
        <v>2</v>
      </c>
    </row>
    <row r="25" spans="3:18" ht="36.75" customHeight="1" thickTop="1" thickBot="1" x14ac:dyDescent="0.3">
      <c r="D25" s="86" t="s">
        <v>86</v>
      </c>
      <c r="E25" s="119">
        <v>40</v>
      </c>
      <c r="F25" s="142">
        <v>21400</v>
      </c>
      <c r="G25" s="143">
        <v>150</v>
      </c>
      <c r="H25" s="144">
        <f>F25/G25</f>
        <v>142.66666666666666</v>
      </c>
      <c r="I25" s="271"/>
      <c r="J25" s="229">
        <f>E25*F25</f>
        <v>856000</v>
      </c>
      <c r="M25" s="37"/>
      <c r="N25" s="92">
        <v>299</v>
      </c>
      <c r="O25" s="89">
        <f>N25*E25</f>
        <v>11960</v>
      </c>
    </row>
    <row r="26" spans="3:18" ht="40.5" customHeight="1" thickTop="1" thickBot="1" x14ac:dyDescent="0.3">
      <c r="D26" s="77" t="s">
        <v>87</v>
      </c>
      <c r="E26" s="120">
        <f>L26</f>
        <v>44</v>
      </c>
      <c r="F26" s="145">
        <v>19500</v>
      </c>
      <c r="G26" s="146">
        <v>150</v>
      </c>
      <c r="H26" s="147">
        <f>F26/G26</f>
        <v>130</v>
      </c>
      <c r="J26" s="226" t="s">
        <v>42</v>
      </c>
      <c r="K26" s="218">
        <f>F26</f>
        <v>19500</v>
      </c>
      <c r="L26" s="219">
        <f>ROUNDUP(J25/K26,0)</f>
        <v>44</v>
      </c>
      <c r="M26" s="23"/>
      <c r="N26" s="93">
        <v>230</v>
      </c>
      <c r="O26" s="91">
        <f>N26*E26</f>
        <v>10120</v>
      </c>
    </row>
    <row r="27" spans="3:18" s="52" customFormat="1" ht="24" customHeight="1" thickBot="1" x14ac:dyDescent="0.3">
      <c r="C27" s="5"/>
      <c r="D27" s="206">
        <v>95</v>
      </c>
      <c r="E27" s="207">
        <f>D27/100</f>
        <v>0.95</v>
      </c>
      <c r="F27" s="141"/>
      <c r="G27" s="139"/>
      <c r="H27" s="94">
        <f>1-(H26/H25)</f>
        <v>8.8785046728971917E-2</v>
      </c>
      <c r="I27" s="74" t="s">
        <v>32</v>
      </c>
      <c r="J27" s="123"/>
      <c r="K27" s="124"/>
      <c r="L27" s="125"/>
      <c r="M27" s="126"/>
      <c r="N27" s="140"/>
      <c r="O27" s="127">
        <f>O25-O26</f>
        <v>1840</v>
      </c>
      <c r="P27" s="65"/>
    </row>
    <row r="28" spans="3:18" s="52" customFormat="1" ht="40.5" customHeight="1" thickTop="1" thickBot="1" x14ac:dyDescent="0.3">
      <c r="C28" s="5"/>
      <c r="D28" s="68"/>
      <c r="E28" s="69"/>
      <c r="F28" s="69"/>
      <c r="G28" s="70"/>
      <c r="I28" s="284" t="str">
        <f>IF(O25&gt;O26,"Der Kauf der  BILLIGEN Leuchten ist günstiger, und zwar um","Der Kauf der EFFEKTIVEN Leuchten ist günstiger, und zwar um")</f>
        <v>Der Kauf der  BILLIGEN Leuchten ist günstiger, und zwar um</v>
      </c>
      <c r="J28" s="285"/>
      <c r="K28" s="285"/>
      <c r="L28" s="285"/>
      <c r="M28" s="285"/>
      <c r="N28" s="285"/>
      <c r="O28" s="137">
        <f>O25-O26</f>
        <v>1840</v>
      </c>
      <c r="P28" s="122"/>
    </row>
    <row r="29" spans="3:18" s="52" customFormat="1" ht="65.25" customHeight="1" thickTop="1" x14ac:dyDescent="0.25">
      <c r="G29" s="128"/>
      <c r="H29" s="57"/>
      <c r="I29" s="58"/>
      <c r="J29" s="59"/>
      <c r="K29" s="54"/>
      <c r="L29" s="56"/>
      <c r="M29" s="60"/>
      <c r="O29" s="230">
        <f>1-O25/O26</f>
        <v>-0.18181818181818188</v>
      </c>
    </row>
    <row r="30" spans="3:18" s="52" customFormat="1" ht="39.75" customHeight="1" thickBot="1" x14ac:dyDescent="0.3">
      <c r="D30" s="300" t="s">
        <v>41</v>
      </c>
      <c r="E30" s="300"/>
      <c r="F30" s="300"/>
      <c r="G30" s="205">
        <f>G25*E27</f>
        <v>142.5</v>
      </c>
      <c r="H30" s="57"/>
      <c r="I30" s="58"/>
      <c r="J30" s="59"/>
      <c r="K30" s="54"/>
      <c r="L30" s="56"/>
      <c r="M30" s="60"/>
    </row>
    <row r="31" spans="3:18" s="51" customFormat="1" ht="60" customHeight="1" x14ac:dyDescent="0.35">
      <c r="C31" s="5"/>
      <c r="D31" s="148" t="s">
        <v>8</v>
      </c>
      <c r="E31" s="149"/>
      <c r="F31" s="150" t="s">
        <v>15</v>
      </c>
      <c r="G31" s="151" t="s">
        <v>16</v>
      </c>
      <c r="H31" s="152" t="s">
        <v>17</v>
      </c>
      <c r="I31" s="152" t="s">
        <v>47</v>
      </c>
      <c r="J31" s="153" t="s">
        <v>18</v>
      </c>
      <c r="K31" s="152" t="s">
        <v>48</v>
      </c>
      <c r="L31" s="154" t="s">
        <v>19</v>
      </c>
      <c r="M31" s="265" t="s">
        <v>20</v>
      </c>
      <c r="N31" s="266"/>
      <c r="O31" s="155" t="s">
        <v>21</v>
      </c>
    </row>
    <row r="32" spans="3:18" s="51" customFormat="1" ht="42" x14ac:dyDescent="0.25">
      <c r="C32" s="5"/>
      <c r="D32" s="156"/>
      <c r="E32" s="157"/>
      <c r="F32" s="158"/>
      <c r="G32" s="159"/>
      <c r="H32" s="301" t="s">
        <v>37</v>
      </c>
      <c r="I32" s="302"/>
      <c r="J32" s="160" t="s">
        <v>22</v>
      </c>
      <c r="K32" s="161"/>
      <c r="L32" s="162" t="s">
        <v>23</v>
      </c>
      <c r="M32" s="269" t="s">
        <v>23</v>
      </c>
      <c r="N32" s="270"/>
      <c r="O32" s="163" t="s">
        <v>23</v>
      </c>
    </row>
    <row r="33" spans="2:20" s="51" customFormat="1" ht="21.75" thickBot="1" x14ac:dyDescent="0.3">
      <c r="C33" s="5"/>
      <c r="D33" s="164"/>
      <c r="E33" s="165"/>
      <c r="F33" s="166" t="s">
        <v>24</v>
      </c>
      <c r="G33" s="167" t="s">
        <v>25</v>
      </c>
      <c r="H33" s="168" t="s">
        <v>26</v>
      </c>
      <c r="I33" s="168"/>
      <c r="J33" s="169" t="s">
        <v>26</v>
      </c>
      <c r="K33" s="170"/>
      <c r="L33" s="171" t="s">
        <v>26</v>
      </c>
      <c r="M33" s="267" t="s">
        <v>27</v>
      </c>
      <c r="N33" s="268"/>
      <c r="O33" s="172" t="s">
        <v>28</v>
      </c>
    </row>
    <row r="34" spans="2:20" s="51" customFormat="1" ht="19.5" customHeight="1" thickTop="1" x14ac:dyDescent="0.25">
      <c r="C34" s="5"/>
      <c r="D34" s="309" t="s">
        <v>86</v>
      </c>
      <c r="E34" s="288">
        <f>E25</f>
        <v>40</v>
      </c>
      <c r="F34" s="272">
        <f>G25</f>
        <v>150</v>
      </c>
      <c r="G34" s="294">
        <v>21</v>
      </c>
      <c r="H34" s="297">
        <v>11</v>
      </c>
      <c r="I34" s="278">
        <v>5</v>
      </c>
      <c r="J34" s="281">
        <v>2</v>
      </c>
      <c r="K34" s="278">
        <v>52.14</v>
      </c>
      <c r="L34" s="321">
        <f>(H34*I34+J34)*K34</f>
        <v>2971.98</v>
      </c>
      <c r="M34" s="311">
        <f>E34*G30*(H34*+I34+J34)*K34/1000</f>
        <v>16940.286</v>
      </c>
      <c r="N34" s="313" t="s">
        <v>29</v>
      </c>
      <c r="O34" s="257">
        <f>M34*G34/100</f>
        <v>3557.4600599999999</v>
      </c>
    </row>
    <row r="35" spans="2:20" s="51" customFormat="1" ht="26.25" x14ac:dyDescent="0.25">
      <c r="C35" s="5"/>
      <c r="D35" s="310"/>
      <c r="E35" s="289"/>
      <c r="F35" s="273"/>
      <c r="G35" s="295"/>
      <c r="H35" s="298"/>
      <c r="I35" s="279"/>
      <c r="J35" s="282"/>
      <c r="K35" s="279"/>
      <c r="L35" s="322"/>
      <c r="M35" s="312"/>
      <c r="N35" s="314"/>
      <c r="O35" s="258"/>
      <c r="R35" s="84"/>
    </row>
    <row r="36" spans="2:20" s="51" customFormat="1" ht="18.75" customHeight="1" x14ac:dyDescent="0.25">
      <c r="C36" s="5"/>
      <c r="D36" s="292" t="s">
        <v>87</v>
      </c>
      <c r="E36" s="290">
        <f>E26</f>
        <v>44</v>
      </c>
      <c r="F36" s="274">
        <f>G26</f>
        <v>150</v>
      </c>
      <c r="G36" s="295"/>
      <c r="H36" s="298"/>
      <c r="I36" s="279"/>
      <c r="J36" s="282"/>
      <c r="K36" s="279"/>
      <c r="L36" s="322"/>
      <c r="M36" s="259">
        <f>E36*F36*(H34*+I34+J34)*K34/1000</f>
        <v>19615.067999999999</v>
      </c>
      <c r="N36" s="261" t="s">
        <v>29</v>
      </c>
      <c r="O36" s="263">
        <f>M36*G34/100</f>
        <v>4119.16428</v>
      </c>
    </row>
    <row r="37" spans="2:20" s="51" customFormat="1" ht="23.25" customHeight="1" thickBot="1" x14ac:dyDescent="0.3">
      <c r="C37" s="5"/>
      <c r="D37" s="293"/>
      <c r="E37" s="291"/>
      <c r="F37" s="275"/>
      <c r="G37" s="296"/>
      <c r="H37" s="299"/>
      <c r="I37" s="280"/>
      <c r="J37" s="283"/>
      <c r="K37" s="280"/>
      <c r="L37" s="323"/>
      <c r="M37" s="260"/>
      <c r="N37" s="262"/>
      <c r="O37" s="264"/>
    </row>
    <row r="38" spans="2:20" s="52" customFormat="1" ht="23.25" customHeight="1" thickBot="1" x14ac:dyDescent="0.3">
      <c r="C38" s="5"/>
      <c r="D38" s="129"/>
      <c r="E38" s="130"/>
      <c r="F38" s="131"/>
      <c r="G38" s="132"/>
      <c r="H38" s="132"/>
      <c r="I38" s="133"/>
      <c r="J38" s="132"/>
      <c r="K38" s="133"/>
      <c r="L38" s="134"/>
      <c r="M38" s="135"/>
      <c r="N38" s="136"/>
      <c r="O38" s="129"/>
    </row>
    <row r="39" spans="2:20" ht="51.75" customHeight="1" thickTop="1" thickBot="1" x14ac:dyDescent="0.3">
      <c r="F39" s="255" t="str">
        <f>IF(O34&lt;O36,"Die jährlichen Stromkosten der  EFFEKTIVEN Leuchten sind günstiger, und zwar um","Die jährlichen Stromkosten der  BILLIGEN Leuchten sind günstiger, und zwar um")</f>
        <v>Die jährlichen Stromkosten der  EFFEKTIVEN Leuchten sind günstiger, und zwar um</v>
      </c>
      <c r="G39" s="256"/>
      <c r="H39" s="256"/>
      <c r="I39" s="256"/>
      <c r="J39" s="256"/>
      <c r="K39" s="256"/>
      <c r="L39" s="256"/>
      <c r="M39" s="256"/>
      <c r="N39" s="256"/>
      <c r="O39" s="138">
        <f>O36-O34</f>
        <v>561.70422000000008</v>
      </c>
      <c r="T39" s="84"/>
    </row>
    <row r="40" spans="2:20" ht="29.25" thickTop="1" x14ac:dyDescent="0.25">
      <c r="O40" s="231">
        <f>1-O34/O36</f>
        <v>0.13636363636363635</v>
      </c>
    </row>
    <row r="41" spans="2:20" ht="42" customHeight="1" thickBot="1" x14ac:dyDescent="0.3">
      <c r="D41" s="253" t="s">
        <v>38</v>
      </c>
      <c r="E41" s="253"/>
      <c r="F41" s="18"/>
      <c r="G41" s="19"/>
      <c r="H41" s="20"/>
      <c r="I41" s="21"/>
      <c r="J41" s="21"/>
      <c r="K41" s="22"/>
      <c r="L41" s="23"/>
      <c r="M41" s="23"/>
      <c r="N41" s="23"/>
    </row>
    <row r="42" spans="2:20" s="78" customFormat="1" ht="33.75" customHeight="1" thickBot="1" x14ac:dyDescent="0.3">
      <c r="D42" s="82"/>
      <c r="E42" s="83" t="s">
        <v>36</v>
      </c>
      <c r="F42" s="79">
        <v>1</v>
      </c>
      <c r="G42" s="80">
        <v>2</v>
      </c>
      <c r="H42" s="80">
        <v>3</v>
      </c>
      <c r="I42" s="80">
        <v>4</v>
      </c>
      <c r="J42" s="80">
        <v>5</v>
      </c>
      <c r="K42" s="80">
        <v>6</v>
      </c>
      <c r="L42" s="80">
        <v>7</v>
      </c>
      <c r="M42" s="80">
        <v>8</v>
      </c>
      <c r="N42" s="80">
        <v>9</v>
      </c>
      <c r="O42" s="81">
        <v>10</v>
      </c>
    </row>
    <row r="43" spans="2:20" ht="36.75" customHeight="1" x14ac:dyDescent="0.25">
      <c r="D43" s="286" t="s">
        <v>49</v>
      </c>
      <c r="E43" s="174" t="s">
        <v>43</v>
      </c>
      <c r="F43" s="175">
        <f>O34</f>
        <v>3557.4600599999999</v>
      </c>
      <c r="G43" s="176">
        <f t="shared" ref="G43:O43" si="0">$F$43*G42</f>
        <v>7114.9201199999998</v>
      </c>
      <c r="H43" s="176">
        <f t="shared" si="0"/>
        <v>10672.38018</v>
      </c>
      <c r="I43" s="176">
        <f t="shared" si="0"/>
        <v>14229.84024</v>
      </c>
      <c r="J43" s="176">
        <f t="shared" si="0"/>
        <v>17787.300299999999</v>
      </c>
      <c r="K43" s="176">
        <f t="shared" si="0"/>
        <v>21344.76036</v>
      </c>
      <c r="L43" s="176">
        <f t="shared" si="0"/>
        <v>24902.220419999998</v>
      </c>
      <c r="M43" s="176">
        <f t="shared" si="0"/>
        <v>28459.680479999999</v>
      </c>
      <c r="N43" s="176">
        <f t="shared" si="0"/>
        <v>32017.14054</v>
      </c>
      <c r="O43" s="177">
        <f t="shared" si="0"/>
        <v>35574.600599999998</v>
      </c>
      <c r="Q43" s="65"/>
    </row>
    <row r="44" spans="2:20" ht="36" customHeight="1" thickBot="1" x14ac:dyDescent="0.3">
      <c r="B44" s="3" t="s">
        <v>0</v>
      </c>
      <c r="D44" s="287"/>
      <c r="E44" s="178" t="s">
        <v>54</v>
      </c>
      <c r="F44" s="179">
        <f>O36</f>
        <v>4119.16428</v>
      </c>
      <c r="G44" s="180">
        <f>$F$44*G42</f>
        <v>8238.3285599999999</v>
      </c>
      <c r="H44" s="180">
        <f t="shared" ref="H44:O44" si="1">$F$44*H42</f>
        <v>12357.492839999999</v>
      </c>
      <c r="I44" s="180">
        <f t="shared" si="1"/>
        <v>16476.65712</v>
      </c>
      <c r="J44" s="180">
        <f t="shared" si="1"/>
        <v>20595.821400000001</v>
      </c>
      <c r="K44" s="180">
        <f t="shared" si="1"/>
        <v>24714.985679999998</v>
      </c>
      <c r="L44" s="180">
        <f t="shared" si="1"/>
        <v>28834.149959999999</v>
      </c>
      <c r="M44" s="180">
        <f t="shared" si="1"/>
        <v>32953.31424</v>
      </c>
      <c r="N44" s="180">
        <f t="shared" si="1"/>
        <v>37072.478519999997</v>
      </c>
      <c r="O44" s="181">
        <f t="shared" si="1"/>
        <v>41191.642800000001</v>
      </c>
    </row>
    <row r="45" spans="2:20" ht="21.75" thickBot="1" x14ac:dyDescent="0.4">
      <c r="D45" s="121"/>
      <c r="E45" s="182"/>
      <c r="F45" s="183"/>
      <c r="G45" s="183"/>
      <c r="H45" s="183"/>
      <c r="I45" s="183"/>
      <c r="J45" s="183"/>
      <c r="K45" s="183"/>
      <c r="L45" s="183"/>
      <c r="M45" s="183"/>
      <c r="N45" s="183"/>
      <c r="O45" s="183"/>
    </row>
    <row r="46" spans="2:20" s="52" customFormat="1" ht="19.5" customHeight="1" x14ac:dyDescent="0.25">
      <c r="C46" s="5"/>
      <c r="D46" s="276" t="s">
        <v>67</v>
      </c>
      <c r="E46" s="174" t="s">
        <v>7</v>
      </c>
      <c r="F46" s="175">
        <f>O25</f>
        <v>11960</v>
      </c>
      <c r="G46" s="176"/>
      <c r="H46" s="176"/>
      <c r="I46" s="176"/>
      <c r="J46" s="176"/>
      <c r="K46" s="176"/>
      <c r="L46" s="176"/>
      <c r="M46" s="176"/>
      <c r="N46" s="176"/>
      <c r="O46" s="177"/>
    </row>
    <row r="47" spans="2:20" s="52" customFormat="1" ht="21.75" thickBot="1" x14ac:dyDescent="0.3">
      <c r="C47" s="5"/>
      <c r="D47" s="277"/>
      <c r="E47" s="184" t="s">
        <v>31</v>
      </c>
      <c r="F47" s="185">
        <f t="shared" ref="F47:O47" si="2">$O$34</f>
        <v>3557.4600599999999</v>
      </c>
      <c r="G47" s="186">
        <f t="shared" si="2"/>
        <v>3557.4600599999999</v>
      </c>
      <c r="H47" s="186">
        <f t="shared" si="2"/>
        <v>3557.4600599999999</v>
      </c>
      <c r="I47" s="186">
        <f t="shared" si="2"/>
        <v>3557.4600599999999</v>
      </c>
      <c r="J47" s="186">
        <f t="shared" si="2"/>
        <v>3557.4600599999999</v>
      </c>
      <c r="K47" s="186">
        <f t="shared" si="2"/>
        <v>3557.4600599999999</v>
      </c>
      <c r="L47" s="186">
        <f t="shared" si="2"/>
        <v>3557.4600599999999</v>
      </c>
      <c r="M47" s="186">
        <f t="shared" si="2"/>
        <v>3557.4600599999999</v>
      </c>
      <c r="N47" s="186">
        <f t="shared" si="2"/>
        <v>3557.4600599999999</v>
      </c>
      <c r="O47" s="187">
        <f t="shared" si="2"/>
        <v>3557.4600599999999</v>
      </c>
    </row>
    <row r="48" spans="2:20" ht="44.25" customHeight="1" thickTop="1" thickBot="1" x14ac:dyDescent="0.3">
      <c r="D48" s="277"/>
      <c r="E48" s="188" t="s">
        <v>30</v>
      </c>
      <c r="F48" s="189">
        <f>SUM(F46:F47)</f>
        <v>15517.460059999999</v>
      </c>
      <c r="G48" s="190">
        <f>F48+O34</f>
        <v>19074.920119999999</v>
      </c>
      <c r="H48" s="190">
        <f>G48+O34</f>
        <v>22632.38018</v>
      </c>
      <c r="I48" s="190">
        <f t="shared" ref="I48:O48" si="3">H48+$O$34</f>
        <v>26189.840240000001</v>
      </c>
      <c r="J48" s="190">
        <f t="shared" si="3"/>
        <v>29747.300300000003</v>
      </c>
      <c r="K48" s="190">
        <f t="shared" si="3"/>
        <v>33304.76036</v>
      </c>
      <c r="L48" s="190">
        <f t="shared" si="3"/>
        <v>36862.220419999998</v>
      </c>
      <c r="M48" s="190">
        <f t="shared" si="3"/>
        <v>40419.680479999995</v>
      </c>
      <c r="N48" s="190">
        <f t="shared" si="3"/>
        <v>43977.140539999993</v>
      </c>
      <c r="O48" s="191">
        <f t="shared" si="3"/>
        <v>47534.600599999991</v>
      </c>
      <c r="P48" s="37"/>
      <c r="Q48" s="4"/>
    </row>
    <row r="49" spans="3:17" s="52" customFormat="1" ht="25.5" customHeight="1" x14ac:dyDescent="0.25">
      <c r="C49" s="5"/>
      <c r="D49" s="250" t="s">
        <v>66</v>
      </c>
      <c r="E49" s="192" t="s">
        <v>7</v>
      </c>
      <c r="F49" s="193">
        <f>O26</f>
        <v>10120</v>
      </c>
      <c r="G49" s="194"/>
      <c r="H49" s="194"/>
      <c r="I49" s="194"/>
      <c r="J49" s="194"/>
      <c r="K49" s="194"/>
      <c r="L49" s="194"/>
      <c r="M49" s="194"/>
      <c r="N49" s="194"/>
      <c r="O49" s="195"/>
      <c r="P49" s="208"/>
      <c r="Q49" s="4"/>
    </row>
    <row r="50" spans="3:17" s="52" customFormat="1" ht="25.5" customHeight="1" x14ac:dyDescent="0.25">
      <c r="C50" s="5"/>
      <c r="D50" s="251"/>
      <c r="E50" s="196" t="s">
        <v>31</v>
      </c>
      <c r="F50" s="197">
        <f t="shared" ref="F50:O50" si="4">$O$36</f>
        <v>4119.16428</v>
      </c>
      <c r="G50" s="198">
        <f t="shared" si="4"/>
        <v>4119.16428</v>
      </c>
      <c r="H50" s="198">
        <f t="shared" si="4"/>
        <v>4119.16428</v>
      </c>
      <c r="I50" s="198">
        <f t="shared" si="4"/>
        <v>4119.16428</v>
      </c>
      <c r="J50" s="198">
        <f t="shared" si="4"/>
        <v>4119.16428</v>
      </c>
      <c r="K50" s="198">
        <f t="shared" si="4"/>
        <v>4119.16428</v>
      </c>
      <c r="L50" s="198">
        <f t="shared" si="4"/>
        <v>4119.16428</v>
      </c>
      <c r="M50" s="198">
        <f t="shared" si="4"/>
        <v>4119.16428</v>
      </c>
      <c r="N50" s="198">
        <f t="shared" si="4"/>
        <v>4119.16428</v>
      </c>
      <c r="O50" s="199">
        <f t="shared" si="4"/>
        <v>4119.16428</v>
      </c>
      <c r="P50" s="37"/>
      <c r="Q50" s="4"/>
    </row>
    <row r="51" spans="3:17" s="52" customFormat="1" ht="36" customHeight="1" thickBot="1" x14ac:dyDescent="0.3">
      <c r="C51" s="5"/>
      <c r="D51" s="251"/>
      <c r="E51" s="213" t="s">
        <v>52</v>
      </c>
      <c r="F51" s="214"/>
      <c r="G51" s="200"/>
      <c r="H51" s="200"/>
      <c r="I51" s="215">
        <f>IF(I18=3,O26,0)</f>
        <v>0</v>
      </c>
      <c r="J51" s="215"/>
      <c r="K51" s="215">
        <f>IF(I18=2,O26,0)</f>
        <v>0</v>
      </c>
      <c r="L51" s="216">
        <f>IF(I18=1,O26,0)</f>
        <v>10120</v>
      </c>
      <c r="M51" s="216">
        <f>IF(I18=3,O26,0)</f>
        <v>0</v>
      </c>
      <c r="N51" s="211"/>
      <c r="O51" s="212"/>
      <c r="P51" s="37"/>
      <c r="Q51" s="4"/>
    </row>
    <row r="52" spans="3:17" ht="43.5" customHeight="1" thickTop="1" thickBot="1" x14ac:dyDescent="0.3">
      <c r="D52" s="252"/>
      <c r="E52" s="201" t="s">
        <v>30</v>
      </c>
      <c r="F52" s="202">
        <f>F49+F50</f>
        <v>14239.164280000001</v>
      </c>
      <c r="G52" s="203">
        <f t="shared" ref="G52:O52" si="5">F52+G50+G51</f>
        <v>18358.328560000002</v>
      </c>
      <c r="H52" s="203">
        <f t="shared" si="5"/>
        <v>22477.492840000003</v>
      </c>
      <c r="I52" s="203">
        <f t="shared" si="5"/>
        <v>26596.657120000003</v>
      </c>
      <c r="J52" s="203">
        <f t="shared" si="5"/>
        <v>30715.821400000004</v>
      </c>
      <c r="K52" s="203">
        <f t="shared" si="5"/>
        <v>34834.985680000005</v>
      </c>
      <c r="L52" s="203">
        <f t="shared" si="5"/>
        <v>49074.149960000002</v>
      </c>
      <c r="M52" s="203">
        <f t="shared" si="5"/>
        <v>53193.31424</v>
      </c>
      <c r="N52" s="203">
        <f t="shared" si="5"/>
        <v>57312.478519999997</v>
      </c>
      <c r="O52" s="209">
        <f t="shared" si="5"/>
        <v>61431.642799999994</v>
      </c>
      <c r="P52" s="208"/>
    </row>
    <row r="53" spans="3:17" s="52" customFormat="1" ht="44.25" customHeight="1" x14ac:dyDescent="0.25">
      <c r="C53" s="5"/>
      <c r="D53" s="61"/>
      <c r="E53" s="210" t="s">
        <v>44</v>
      </c>
      <c r="G53" s="64"/>
      <c r="H53" s="64"/>
      <c r="I53" s="64"/>
      <c r="J53" s="64"/>
      <c r="K53" s="64"/>
      <c r="N53" s="64"/>
      <c r="O53" s="64"/>
    </row>
    <row r="54" spans="3:17" s="52" customFormat="1" ht="44.25" customHeight="1" x14ac:dyDescent="0.25">
      <c r="C54" s="5"/>
      <c r="D54" s="61"/>
      <c r="E54" s="210"/>
      <c r="G54" s="64"/>
      <c r="H54" s="64"/>
      <c r="I54" s="64"/>
      <c r="J54" s="64"/>
      <c r="K54" s="64"/>
      <c r="N54" s="64"/>
      <c r="O54" s="64"/>
    </row>
    <row r="55" spans="3:17" s="52" customFormat="1" ht="44.25" customHeight="1" x14ac:dyDescent="0.25">
      <c r="C55" s="5"/>
      <c r="D55" s="61"/>
      <c r="E55" s="210"/>
      <c r="G55" s="64"/>
      <c r="H55" s="64"/>
      <c r="I55" s="64"/>
      <c r="J55" s="64"/>
      <c r="K55" s="64"/>
      <c r="N55" s="64"/>
      <c r="O55" s="64"/>
    </row>
    <row r="56" spans="3:17" s="52" customFormat="1" ht="44.25" customHeight="1" x14ac:dyDescent="0.25">
      <c r="C56" s="5"/>
      <c r="D56" s="61"/>
      <c r="E56" s="210"/>
      <c r="G56" s="64"/>
      <c r="H56" s="64"/>
      <c r="I56" s="64"/>
      <c r="J56" s="64"/>
      <c r="K56" s="64"/>
      <c r="N56" s="64"/>
      <c r="O56" s="64"/>
    </row>
    <row r="57" spans="3:17" s="52" customFormat="1" ht="44.25" customHeight="1" x14ac:dyDescent="0.25">
      <c r="C57" s="5"/>
      <c r="D57" s="61"/>
      <c r="E57" s="210"/>
      <c r="G57" s="64"/>
      <c r="H57" s="64"/>
      <c r="I57" s="64"/>
      <c r="J57" s="64"/>
      <c r="K57" s="64"/>
      <c r="N57" s="64"/>
      <c r="O57" s="64"/>
    </row>
    <row r="58" spans="3:17" s="52" customFormat="1" ht="43.5" customHeight="1" x14ac:dyDescent="0.25">
      <c r="C58" s="5"/>
      <c r="D58" s="61"/>
      <c r="E58" s="62"/>
      <c r="F58" s="62"/>
      <c r="G58" s="62"/>
      <c r="H58" s="62"/>
      <c r="I58" s="62"/>
      <c r="J58" s="62"/>
      <c r="K58" s="62"/>
      <c r="M58" s="64"/>
      <c r="N58" s="64"/>
      <c r="O58" s="64"/>
      <c r="Q58" s="65"/>
    </row>
    <row r="59" spans="3:17" s="52" customFormat="1" ht="409.6" customHeight="1" thickBot="1" x14ac:dyDescent="0.3">
      <c r="C59" s="5"/>
      <c r="D59" s="61"/>
      <c r="E59" s="61"/>
      <c r="F59" s="62"/>
      <c r="G59" s="62"/>
      <c r="H59" s="62"/>
      <c r="I59" s="62"/>
      <c r="J59" s="62"/>
      <c r="K59" s="62"/>
      <c r="M59" s="64"/>
      <c r="N59" s="64"/>
      <c r="O59" s="64"/>
    </row>
    <row r="60" spans="3:17" s="221" customFormat="1" ht="33.75" customHeight="1" x14ac:dyDescent="0.25">
      <c r="D60" s="222"/>
      <c r="E60" s="223" t="s">
        <v>36</v>
      </c>
      <c r="F60" s="224" t="s">
        <v>56</v>
      </c>
      <c r="G60" s="224" t="s">
        <v>57</v>
      </c>
      <c r="H60" s="224" t="s">
        <v>58</v>
      </c>
      <c r="I60" s="224" t="s">
        <v>59</v>
      </c>
      <c r="J60" s="224" t="s">
        <v>60</v>
      </c>
      <c r="K60" s="224" t="s">
        <v>61</v>
      </c>
      <c r="L60" s="224" t="s">
        <v>62</v>
      </c>
      <c r="M60" s="224" t="s">
        <v>63</v>
      </c>
      <c r="N60" s="224" t="s">
        <v>64</v>
      </c>
      <c r="O60" s="224" t="s">
        <v>65</v>
      </c>
    </row>
    <row r="61" spans="3:17" s="97" customFormat="1" ht="96.75" customHeight="1" x14ac:dyDescent="0.3">
      <c r="C61" s="95"/>
      <c r="D61" s="204" t="s">
        <v>51</v>
      </c>
      <c r="E61" s="220" t="s">
        <v>55</v>
      </c>
      <c r="F61" s="96">
        <f t="shared" ref="F61:O61" si="6">F48-F52</f>
        <v>1278.2957799999986</v>
      </c>
      <c r="G61" s="96">
        <f t="shared" si="6"/>
        <v>716.59155999999712</v>
      </c>
      <c r="H61" s="96">
        <f t="shared" si="6"/>
        <v>154.88733999999749</v>
      </c>
      <c r="I61" s="96">
        <f t="shared" si="6"/>
        <v>-406.81688000000213</v>
      </c>
      <c r="J61" s="96">
        <f t="shared" si="6"/>
        <v>-968.52110000000175</v>
      </c>
      <c r="K61" s="96">
        <f t="shared" si="6"/>
        <v>-1530.225320000005</v>
      </c>
      <c r="L61" s="96">
        <f t="shared" si="6"/>
        <v>-12211.929540000005</v>
      </c>
      <c r="M61" s="96">
        <f t="shared" si="6"/>
        <v>-12773.633760000004</v>
      </c>
      <c r="N61" s="96">
        <f t="shared" si="6"/>
        <v>-13335.337980000004</v>
      </c>
      <c r="O61" s="96">
        <f t="shared" si="6"/>
        <v>-13897.042200000004</v>
      </c>
    </row>
    <row r="62" spans="3:17" s="52" customFormat="1" ht="409.5" customHeight="1" x14ac:dyDescent="0.25">
      <c r="C62" s="5"/>
      <c r="D62" s="61"/>
      <c r="E62" s="61"/>
      <c r="F62" s="62"/>
      <c r="G62" s="62"/>
      <c r="H62" s="62"/>
      <c r="I62" s="62"/>
      <c r="J62" s="62"/>
      <c r="K62" s="62"/>
      <c r="L62" s="64"/>
      <c r="M62" s="64"/>
      <c r="N62" s="64"/>
      <c r="O62" s="64"/>
    </row>
    <row r="63" spans="3:17" x14ac:dyDescent="0.25">
      <c r="D63" s="2"/>
      <c r="E63" s="2"/>
      <c r="F63" s="2"/>
      <c r="G63" s="2"/>
      <c r="H63" s="2"/>
      <c r="I63" s="2"/>
      <c r="J63" s="2"/>
      <c r="K63" s="2"/>
      <c r="L63" s="65"/>
      <c r="M63" s="63"/>
      <c r="N63" s="63"/>
      <c r="O63" s="63"/>
    </row>
    <row r="64" spans="3:17" x14ac:dyDescent="0.2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7" spans="24:24" x14ac:dyDescent="0.25">
      <c r="X67" t="s">
        <v>14</v>
      </c>
    </row>
    <row r="89" spans="3:14" s="52" customFormat="1" ht="17.25" customHeight="1" x14ac:dyDescent="0.25">
      <c r="C89" s="5"/>
      <c r="D89" s="1"/>
      <c r="E89" s="1"/>
      <c r="F89" s="1"/>
      <c r="G89" s="1"/>
    </row>
    <row r="90" spans="3:14" s="52" customFormat="1" ht="17.25" customHeight="1" x14ac:dyDescent="0.25">
      <c r="C90" s="5"/>
      <c r="D90" s="1"/>
      <c r="E90" s="1"/>
      <c r="F90" s="1"/>
      <c r="G90" s="1"/>
    </row>
    <row r="91" spans="3:14" s="52" customFormat="1" ht="17.25" customHeight="1" x14ac:dyDescent="0.25">
      <c r="C91" s="5"/>
      <c r="D91" s="1"/>
      <c r="E91" s="1"/>
      <c r="F91" s="1"/>
      <c r="G91" s="1"/>
    </row>
    <row r="92" spans="3:14" s="52" customFormat="1" x14ac:dyDescent="0.25">
      <c r="C92" s="5"/>
      <c r="D92" s="1"/>
      <c r="E92" s="1"/>
      <c r="F92" s="1"/>
      <c r="G92" s="1"/>
    </row>
    <row r="93" spans="3:14" x14ac:dyDescent="0.25">
      <c r="D93" s="52"/>
      <c r="E93" s="52"/>
      <c r="F93" s="52"/>
      <c r="G93" s="5"/>
      <c r="H93" s="52"/>
      <c r="I93" s="53"/>
      <c r="J93" s="54"/>
      <c r="K93" s="55"/>
      <c r="L93" s="54"/>
      <c r="M93" s="2"/>
      <c r="N93" s="2"/>
    </row>
    <row r="94" spans="3:14" s="52" customFormat="1" x14ac:dyDescent="0.25">
      <c r="C94" s="5"/>
      <c r="G94" s="5"/>
      <c r="I94" s="53"/>
      <c r="J94" s="54"/>
      <c r="K94" s="55"/>
      <c r="L94" s="54"/>
      <c r="M94" s="2"/>
      <c r="N94" s="2"/>
    </row>
    <row r="95" spans="3:14" s="65" customFormat="1" x14ac:dyDescent="0.25">
      <c r="C95" s="98"/>
      <c r="F95" s="99"/>
      <c r="G95" s="99"/>
    </row>
    <row r="96" spans="3:14" s="65" customFormat="1" x14ac:dyDescent="0.25">
      <c r="C96" s="98"/>
      <c r="E96" s="98"/>
      <c r="G96" s="100"/>
      <c r="H96" s="101"/>
      <c r="I96" s="102"/>
      <c r="J96" s="101"/>
      <c r="K96" s="63"/>
      <c r="L96" s="63"/>
    </row>
    <row r="97" spans="3:12" s="65" customFormat="1" x14ac:dyDescent="0.25">
      <c r="C97" s="98"/>
      <c r="D97" s="103"/>
      <c r="E97" s="103"/>
      <c r="F97" s="103"/>
      <c r="G97" s="104"/>
      <c r="H97" s="105"/>
      <c r="I97" s="106"/>
      <c r="J97" s="105"/>
      <c r="K97" s="107"/>
      <c r="L97" s="107"/>
    </row>
    <row r="98" spans="3:12" s="65" customFormat="1" x14ac:dyDescent="0.25">
      <c r="C98" s="98"/>
      <c r="E98" s="98"/>
      <c r="G98" s="100"/>
      <c r="H98" s="101"/>
      <c r="I98" s="102"/>
      <c r="J98" s="101"/>
      <c r="K98" s="63"/>
      <c r="L98" s="63"/>
    </row>
    <row r="99" spans="3:12" s="65" customFormat="1" x14ac:dyDescent="0.25">
      <c r="C99" s="98"/>
      <c r="E99" s="98"/>
      <c r="G99" s="100"/>
      <c r="H99" s="101"/>
      <c r="I99" s="102"/>
      <c r="J99" s="101"/>
      <c r="K99" s="63"/>
      <c r="L99" s="63"/>
    </row>
    <row r="100" spans="3:12" s="65" customFormat="1" x14ac:dyDescent="0.25">
      <c r="C100" s="98"/>
      <c r="E100" s="98"/>
      <c r="G100" s="100"/>
      <c r="H100" s="101"/>
      <c r="I100" s="102"/>
      <c r="J100" s="101"/>
      <c r="K100" s="63"/>
      <c r="L100" s="63"/>
    </row>
    <row r="101" spans="3:12" s="65" customFormat="1" ht="18.75" x14ac:dyDescent="0.3">
      <c r="C101" s="98"/>
      <c r="D101" s="108"/>
      <c r="E101" s="109"/>
      <c r="F101" s="108"/>
      <c r="G101" s="110"/>
      <c r="H101" s="111"/>
      <c r="I101" s="112"/>
      <c r="J101" s="111"/>
      <c r="K101" s="113"/>
      <c r="L101" s="113"/>
    </row>
    <row r="102" spans="3:12" s="65" customFormat="1" ht="18.75" x14ac:dyDescent="0.3">
      <c r="C102" s="98"/>
      <c r="D102" s="108"/>
      <c r="E102" s="109"/>
      <c r="F102" s="108"/>
      <c r="G102" s="114"/>
      <c r="H102" s="115"/>
      <c r="I102" s="116"/>
      <c r="J102" s="111"/>
      <c r="K102" s="117"/>
      <c r="L102" s="118"/>
    </row>
    <row r="103" spans="3:12" x14ac:dyDescent="0.25">
      <c r="D103" s="52"/>
      <c r="E103" s="5"/>
      <c r="F103" s="52"/>
      <c r="G103" s="53"/>
      <c r="H103" s="54"/>
      <c r="I103" s="55"/>
      <c r="J103" s="54"/>
      <c r="K103" s="2"/>
      <c r="L103" s="2"/>
    </row>
  </sheetData>
  <sheetProtection algorithmName="SHA-512" hashValue="79Ela6YZTqfhKYMoFNZOf8LDRSUbu7RZm1y/NzKq4TTOl6MfVPGoAwdgJ7aUsxrrfG5Cr8lbwckzOzvJsDvWBw==" saltValue="BgQJePzI5q0S+bU8iEIv7g==" spinCount="100000" sheet="1" objects="1" scenarios="1"/>
  <mergeCells count="40">
    <mergeCell ref="D6:E7"/>
    <mergeCell ref="D17:O17"/>
    <mergeCell ref="J22:L22"/>
    <mergeCell ref="N23:O23"/>
    <mergeCell ref="D34:D35"/>
    <mergeCell ref="M34:M35"/>
    <mergeCell ref="N34:N35"/>
    <mergeCell ref="K23:L23"/>
    <mergeCell ref="K24:L24"/>
    <mergeCell ref="E23:E24"/>
    <mergeCell ref="L34:L37"/>
    <mergeCell ref="D43:D44"/>
    <mergeCell ref="E34:E35"/>
    <mergeCell ref="E36:E37"/>
    <mergeCell ref="D36:D37"/>
    <mergeCell ref="G34:G37"/>
    <mergeCell ref="I34:I37"/>
    <mergeCell ref="J34:J37"/>
    <mergeCell ref="D20:E22"/>
    <mergeCell ref="K34:K37"/>
    <mergeCell ref="I28:N28"/>
    <mergeCell ref="H34:H37"/>
    <mergeCell ref="D30:F30"/>
    <mergeCell ref="H32:I32"/>
    <mergeCell ref="D49:D52"/>
    <mergeCell ref="D41:E41"/>
    <mergeCell ref="N20:O22"/>
    <mergeCell ref="J20:L21"/>
    <mergeCell ref="F39:N39"/>
    <mergeCell ref="O34:O35"/>
    <mergeCell ref="M36:M37"/>
    <mergeCell ref="N36:N37"/>
    <mergeCell ref="O36:O37"/>
    <mergeCell ref="M31:N31"/>
    <mergeCell ref="M33:N33"/>
    <mergeCell ref="M32:N32"/>
    <mergeCell ref="I23:I25"/>
    <mergeCell ref="F34:F35"/>
    <mergeCell ref="F36:F37"/>
    <mergeCell ref="D46:D48"/>
  </mergeCells>
  <conditionalFormatting sqref="F61:O61">
    <cfRule type="cellIs" dxfId="33" priority="35" operator="lessThanOrEqual">
      <formula>0</formula>
    </cfRule>
    <cfRule type="cellIs" dxfId="32" priority="37" operator="lessThanOrEqual">
      <formula>0</formula>
    </cfRule>
  </conditionalFormatting>
  <conditionalFormatting sqref="O28">
    <cfRule type="cellIs" dxfId="31" priority="2" operator="lessThan">
      <formula>0</formula>
    </cfRule>
    <cfRule type="cellIs" dxfId="30" priority="3" operator="greaterThan">
      <formula>0</formula>
    </cfRule>
    <cfRule type="cellIs" dxfId="29" priority="5" operator="lessThan">
      <formula>0</formula>
    </cfRule>
    <cfRule type="cellIs" dxfId="28" priority="21" operator="lessThan">
      <formula>420</formula>
    </cfRule>
    <cfRule type="cellIs" dxfId="27" priority="22" operator="greaterThan">
      <formula>420</formula>
    </cfRule>
    <cfRule type="cellIs" dxfId="26" priority="23" operator="greaterThan">
      <formula>420</formula>
    </cfRule>
    <cfRule type="cellIs" dxfId="25" priority="25" operator="lessThan">
      <formula>-420</formula>
    </cfRule>
    <cfRule type="cellIs" dxfId="24" priority="26" operator="greaterThan">
      <formula>-770</formula>
    </cfRule>
    <cfRule type="cellIs" dxfId="23" priority="27" operator="lessThan">
      <formula>-31</formula>
    </cfRule>
    <cfRule type="cellIs" dxfId="22" priority="28" operator="greaterThan">
      <formula>-31</formula>
    </cfRule>
    <cfRule type="cellIs" dxfId="21" priority="33" operator="lessThan">
      <formula>-310</formula>
    </cfRule>
    <cfRule type="cellIs" dxfId="20" priority="34" operator="greaterThan">
      <formula>$Q$29</formula>
    </cfRule>
  </conditionalFormatting>
  <conditionalFormatting sqref="O39">
    <cfRule type="cellIs" dxfId="19" priority="6" operator="lessThan">
      <formula>0</formula>
    </cfRule>
    <cfRule type="cellIs" dxfId="18" priority="7" operator="greaterThan">
      <formula>0</formula>
    </cfRule>
    <cfRule type="cellIs" dxfId="17" priority="8" operator="greaterThan">
      <formula>0</formula>
    </cfRule>
    <cfRule type="cellIs" dxfId="16" priority="29" operator="lessThan">
      <formula>-19.54</formula>
    </cfRule>
    <cfRule type="cellIs" dxfId="15" priority="30" operator="greaterThan">
      <formula>586.25</formula>
    </cfRule>
    <cfRule type="cellIs" dxfId="14" priority="31" operator="greaterThan">
      <formula>586.25</formula>
    </cfRule>
    <cfRule type="cellIs" dxfId="13" priority="32" operator="greaterThan">
      <formula>586.25</formula>
    </cfRule>
  </conditionalFormatting>
  <conditionalFormatting sqref="I28:O28">
    <cfRule type="cellIs" dxfId="12" priority="18" operator="lessThan">
      <formula>0</formula>
    </cfRule>
    <cfRule type="cellIs" dxfId="11" priority="19" operator="lessThan">
      <formula>0</formula>
    </cfRule>
    <cfRule type="cellIs" dxfId="10" priority="20" operator="greaterThan">
      <formula>0</formula>
    </cfRule>
    <cfRule type="cellIs" dxfId="9" priority="24" operator="greaterThan">
      <formula>420</formula>
    </cfRule>
  </conditionalFormatting>
  <conditionalFormatting sqref="I28:N28">
    <cfRule type="containsText" dxfId="8" priority="1" operator="containsText" text="Der Kauf der EFFEKTIVEN Leuchten ist günstiger, und zwar um">
      <formula>NOT(ISERROR(SEARCH("Der Kauf der EFFEKTIVEN Leuchten ist günstiger, und zwar um",I28)))</formula>
    </cfRule>
    <cfRule type="containsText" dxfId="7" priority="4" operator="containsText" text="Der Kauf der  BILLIGEN Leuchten ist günstiger, und zwar um">
      <formula>NOT(ISERROR(SEARCH("Der Kauf der  BILLIGEN Leuchten ist günstiger, und zwar um",I28)))</formula>
    </cfRule>
    <cfRule type="containsText" dxfId="6" priority="11" operator="containsText" text="Der Kauf der EFFEKTIVEN Leuchten ist günstiger und zwar um">
      <formula>NOT(ISERROR(SEARCH("Der Kauf der EFFEKTIVEN Leuchten ist günstiger und zwar um",I28)))</formula>
    </cfRule>
    <cfRule type="containsText" dxfId="5" priority="12" operator="containsText" text="Der Kauf der  BILLIGEN Leuchten ist günstiger und zwar um">
      <formula>NOT(ISERROR(SEARCH("Der Kauf der  BILLIGEN Leuchten ist günstiger und zwar um",I28)))</formula>
    </cfRule>
    <cfRule type="containsText" dxfId="4" priority="13" operator="containsText" text="Der Kauf der  BILLIGEN Leuchten ist günstiger und zwar um">
      <formula>NOT(ISERROR(SEARCH("Der Kauf der  BILLIGEN Leuchten ist günstiger und zwar um",I28)))</formula>
    </cfRule>
    <cfRule type="containsText" dxfId="3" priority="38" operator="containsText" text="Der Kauf der  BILLIGEN Leuchten ist günstiger und zwar um">
      <formula>NOT(ISERROR(SEARCH("Der Kauf der  BILLIGEN Leuchten ist günstiger und zwar um",I28)))</formula>
    </cfRule>
    <cfRule type="containsText" dxfId="2" priority="39" operator="containsText" text="Der Kauf der BILLIGEN Leuchten ist günstiger und zwar um">
      <formula>NOT(ISERROR(SEARCH("Der Kauf der BILLIGEN Leuchten ist günstiger und zwar um",I28)))</formula>
    </cfRule>
    <cfRule type="cellIs" priority="40" operator="equal">
      <formula>"BILLIG"</formula>
    </cfRule>
    <cfRule type="colorScale" priority="41">
      <colorScale>
        <cfvo type="min"/>
        <cfvo type="max"/>
        <color rgb="FFFF7128"/>
        <color rgb="FFFFEF9C"/>
      </colorScale>
    </cfRule>
  </conditionalFormatting>
  <conditionalFormatting sqref="F39:N39">
    <cfRule type="containsText" dxfId="1" priority="9" operator="containsText" text="Die jährlichen Stromkosten der  BILLIGEN Leuchten sind günstiger, und zwar um">
      <formula>NOT(ISERROR(SEARCH("Die jährlichen Stromkosten der  BILLIGEN Leuchten sind günstiger, und zwar um",F39)))</formula>
    </cfRule>
    <cfRule type="containsText" dxfId="0" priority="10" operator="containsText" text="Die jährlichen Stromkosten der  EFFEKTIVEN Leuchten sind günstiger, und zwar um">
      <formula>NOT(ISERROR(SEARCH("Die jährlichen Stromkosten der  EFFEKTIVEN Leuchten sind günstiger, und zwar um",F39)))</formula>
    </cfRule>
  </conditionalFormatting>
  <hyperlinks>
    <hyperlink ref="B44" r:id="rId1" xr:uid="{93F06E1A-203F-4282-BAB2-AE1464ED28FD}"/>
  </hyperlinks>
  <pageMargins left="0.7" right="0.7" top="0.78740157499999996" bottom="0.78740157499999996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5" name="Option Button 19">
              <controlPr locked="0" defaultSize="0" autoFill="0" autoLine="0" autoPict="0">
                <anchor moveWithCells="1">
                  <from>
                    <xdr:col>5</xdr:col>
                    <xdr:colOff>1181100</xdr:colOff>
                    <xdr:row>27</xdr:row>
                    <xdr:rowOff>209550</xdr:rowOff>
                  </from>
                  <to>
                    <xdr:col>7</xdr:col>
                    <xdr:colOff>161925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Option Button 20">
              <controlPr locked="0" defaultSize="0" autoFill="0" autoLine="0" autoPict="0">
                <anchor moveWithCells="1">
                  <from>
                    <xdr:col>5</xdr:col>
                    <xdr:colOff>1181100</xdr:colOff>
                    <xdr:row>27</xdr:row>
                    <xdr:rowOff>485775</xdr:rowOff>
                  </from>
                  <to>
                    <xdr:col>7</xdr:col>
                    <xdr:colOff>161925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Option Button 21">
              <controlPr locked="0" defaultSize="0" autoFill="0" autoLine="0" autoPict="0">
                <anchor moveWithCells="1">
                  <from>
                    <xdr:col>5</xdr:col>
                    <xdr:colOff>1181100</xdr:colOff>
                    <xdr:row>28</xdr:row>
                    <xdr:rowOff>238125</xdr:rowOff>
                  </from>
                  <to>
                    <xdr:col>7</xdr:col>
                    <xdr:colOff>161925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Group Box 22">
              <controlPr defaultSize="0" autoFill="0" autoPict="0">
                <anchor moveWithCells="1">
                  <from>
                    <xdr:col>5</xdr:col>
                    <xdr:colOff>1114425</xdr:colOff>
                    <xdr:row>26</xdr:row>
                    <xdr:rowOff>85725</xdr:rowOff>
                  </from>
                  <to>
                    <xdr:col>7</xdr:col>
                    <xdr:colOff>476250</xdr:colOff>
                    <xdr:row>28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locked="0" defaultSize="0" autoFill="0" autoLine="0" autoPict="0">
                <anchor moveWithCells="1">
                  <from>
                    <xdr:col>5</xdr:col>
                    <xdr:colOff>1181100</xdr:colOff>
                    <xdr:row>26</xdr:row>
                    <xdr:rowOff>247650</xdr:rowOff>
                  </from>
                  <to>
                    <xdr:col>7</xdr:col>
                    <xdr:colOff>161925</xdr:colOff>
                    <xdr:row>27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9FC1-67A3-46D8-8D0E-2E514DCA5C51}">
  <dimension ref="B4:L15"/>
  <sheetViews>
    <sheetView workbookViewId="0">
      <selection activeCell="N11" sqref="N11"/>
    </sheetView>
  </sheetViews>
  <sheetFormatPr baseColWidth="10" defaultRowHeight="15" x14ac:dyDescent="0.25"/>
  <sheetData>
    <row r="4" spans="2:12" ht="15.75" thickBot="1" x14ac:dyDescent="0.3"/>
    <row r="5" spans="2:12" x14ac:dyDescent="0.25">
      <c r="B5" s="38"/>
      <c r="C5" s="29"/>
      <c r="D5" s="30"/>
      <c r="E5" s="31"/>
      <c r="F5" s="47"/>
      <c r="H5" s="324" t="s">
        <v>7</v>
      </c>
      <c r="I5" s="325"/>
      <c r="J5" s="37"/>
      <c r="K5" s="37"/>
      <c r="L5" s="37"/>
    </row>
    <row r="6" spans="2:12" x14ac:dyDescent="0.25">
      <c r="B6" s="39"/>
      <c r="C6" s="32" t="s">
        <v>8</v>
      </c>
      <c r="D6" s="6" t="s">
        <v>10</v>
      </c>
      <c r="E6" s="7" t="s">
        <v>11</v>
      </c>
      <c r="F6" s="48" t="s">
        <v>6</v>
      </c>
      <c r="H6" s="44" t="s">
        <v>1</v>
      </c>
      <c r="I6" s="40" t="s">
        <v>2</v>
      </c>
      <c r="J6" s="37"/>
      <c r="K6" s="37"/>
      <c r="L6" s="37"/>
    </row>
    <row r="7" spans="2:12" ht="30" x14ac:dyDescent="0.25">
      <c r="B7" s="41" t="s">
        <v>9</v>
      </c>
      <c r="C7" s="33">
        <v>96</v>
      </c>
      <c r="D7" s="8" t="s">
        <v>4</v>
      </c>
      <c r="E7" s="9">
        <v>28</v>
      </c>
      <c r="F7" s="49">
        <v>150</v>
      </c>
      <c r="H7" s="45">
        <v>49.17</v>
      </c>
      <c r="I7" s="42">
        <f>H7*C7</f>
        <v>4720.32</v>
      </c>
      <c r="J7" s="37"/>
      <c r="K7" s="37"/>
      <c r="L7" s="37"/>
    </row>
    <row r="8" spans="2:12" ht="45.75" thickBot="1" x14ac:dyDescent="0.3">
      <c r="B8" s="43" t="s">
        <v>13</v>
      </c>
      <c r="C8" s="34">
        <v>96</v>
      </c>
      <c r="D8" s="35" t="s">
        <v>5</v>
      </c>
      <c r="E8" s="36">
        <v>32</v>
      </c>
      <c r="F8" s="50">
        <v>128</v>
      </c>
      <c r="H8" s="46">
        <v>35</v>
      </c>
      <c r="I8" s="16">
        <f>H8*C8</f>
        <v>3360</v>
      </c>
      <c r="J8" s="23"/>
      <c r="K8" s="23"/>
      <c r="L8" s="23"/>
    </row>
    <row r="9" spans="2:12" ht="15.75" thickBot="1" x14ac:dyDescent="0.3">
      <c r="B9" s="17"/>
      <c r="C9" s="18"/>
      <c r="D9" s="19"/>
      <c r="E9" s="20"/>
      <c r="F9" s="21"/>
      <c r="G9" s="21"/>
      <c r="H9" s="22"/>
      <c r="I9" s="23"/>
      <c r="J9" s="23"/>
      <c r="K9" s="23"/>
      <c r="L9" s="23"/>
    </row>
    <row r="10" spans="2:12" ht="15.75" thickBot="1" x14ac:dyDescent="0.3">
      <c r="B10" s="24"/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6">
        <v>10</v>
      </c>
    </row>
    <row r="11" spans="2:12" x14ac:dyDescent="0.25">
      <c r="B11" s="286" t="s">
        <v>3</v>
      </c>
      <c r="C11" s="11">
        <v>1823</v>
      </c>
      <c r="D11" s="12">
        <f t="shared" ref="D11:L11" si="0">$E$9*D10</f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3">
        <f t="shared" si="0"/>
        <v>0</v>
      </c>
    </row>
    <row r="12" spans="2:12" ht="15.75" thickBot="1" x14ac:dyDescent="0.3">
      <c r="B12" s="287"/>
      <c r="C12" s="14">
        <v>2341</v>
      </c>
      <c r="D12" s="15">
        <f>$E$10*D10</f>
        <v>6</v>
      </c>
      <c r="E12" s="15">
        <f t="shared" ref="E12:L12" si="1">$E$10*E10</f>
        <v>9</v>
      </c>
      <c r="F12" s="15">
        <f t="shared" si="1"/>
        <v>12</v>
      </c>
      <c r="G12" s="15">
        <f t="shared" si="1"/>
        <v>15</v>
      </c>
      <c r="H12" s="15">
        <f t="shared" si="1"/>
        <v>18</v>
      </c>
      <c r="I12" s="15">
        <f t="shared" si="1"/>
        <v>21</v>
      </c>
      <c r="J12" s="15">
        <f t="shared" si="1"/>
        <v>24</v>
      </c>
      <c r="K12" s="15">
        <f t="shared" si="1"/>
        <v>27</v>
      </c>
      <c r="L12" s="16">
        <f t="shared" si="1"/>
        <v>30</v>
      </c>
    </row>
    <row r="13" spans="2:12" ht="15.75" thickBot="1" x14ac:dyDescent="0.3">
      <c r="B13" s="2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28">
        <v>10</v>
      </c>
    </row>
    <row r="14" spans="2:12" x14ac:dyDescent="0.25">
      <c r="B14" s="326" t="s">
        <v>12</v>
      </c>
      <c r="C14" s="11">
        <f t="shared" ref="C14:L14" si="2">C11+$K$5</f>
        <v>1823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3">
        <f t="shared" si="2"/>
        <v>0</v>
      </c>
    </row>
    <row r="15" spans="2:12" ht="15.75" thickBot="1" x14ac:dyDescent="0.3">
      <c r="B15" s="327"/>
      <c r="C15" s="14">
        <f t="shared" ref="C15:L15" si="3">C12+$K$6</f>
        <v>2341</v>
      </c>
      <c r="D15" s="15">
        <f t="shared" si="3"/>
        <v>6</v>
      </c>
      <c r="E15" s="15">
        <f t="shared" si="3"/>
        <v>9</v>
      </c>
      <c r="F15" s="15">
        <f t="shared" si="3"/>
        <v>12</v>
      </c>
      <c r="G15" s="15">
        <f t="shared" si="3"/>
        <v>15</v>
      </c>
      <c r="H15" s="15">
        <f t="shared" si="3"/>
        <v>18</v>
      </c>
      <c r="I15" s="15">
        <f t="shared" si="3"/>
        <v>21</v>
      </c>
      <c r="J15" s="15">
        <f t="shared" si="3"/>
        <v>24</v>
      </c>
      <c r="K15" s="15">
        <f t="shared" si="3"/>
        <v>27</v>
      </c>
      <c r="L15" s="16">
        <f t="shared" si="3"/>
        <v>30</v>
      </c>
    </row>
  </sheetData>
  <mergeCells count="3">
    <mergeCell ref="H5:I5"/>
    <mergeCell ref="B11:B12"/>
    <mergeCell ref="B14:B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mit Diagramm</vt:lpstr>
      <vt:lpstr>Daten gesichert - ohne Diagramm</vt:lpstr>
      <vt:lpstr>'mit Diagramm'!OLE_LINK3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HUP</dc:creator>
  <cp:lastModifiedBy>HUP</cp:lastModifiedBy>
  <dcterms:created xsi:type="dcterms:W3CDTF">2018-11-08T19:06:45Z</dcterms:created>
  <dcterms:modified xsi:type="dcterms:W3CDTF">2019-05-20T19:42:44Z</dcterms:modified>
</cp:coreProperties>
</file>